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bookViews>
    <workbookView activeTab="0"/>
  </bookViews>
  <sheets>
    <sheet name="Monte_Carlo" sheetId="1" r:id="rId1"/>
    <sheet name="QA" sheetId="2" r:id="rId2"/>
  </sheets>
  <calcPr calcId="191029" calcMode="auto" fullCalcOnLoad="1" forceFullCalc="1"/>
</workbook>
</file>

<file path=xl/styles.xml><?xml version="1.0" encoding="utf-8"?>
<styleSheet xmlns="http://schemas.openxmlformats.org/spreadsheetml/2006/main">
  <numFmts count="6">
    <numFmt numFmtId="164" formatCode="0.0"/>
    <numFmt numFmtId="165" formatCode="0.0%"/>
    <numFmt numFmtId="166" formatCode="#,##0"/>
    <numFmt numFmtId="167" formatCode="yyyy-mm-dd"/>
    <numFmt numFmtId="168" formatCode="0.00"/>
    <numFmt numFmtId="169" formatCode="0.000000%"/>
  </numFmts>
  <fonts count="4">
    <font>
      <sz val="10"/>
      <color rgb="FF111827"/>
      <name val="Calibri"/>
    </font>
    <font>
      <b/>
      <sz val="11"/>
      <color rgb="FFFFFFFF"/>
      <name val="Calibri"/>
    </font>
    <font>
      <b/>
      <sz val="10"/>
      <color rgb="FF0F172A"/>
      <name val="Calibri"/>
    </font>
    <font>
      <u/>
      <sz val="10"/>
      <color rgb="FF0B66C3"/>
      <name val="Calibri"/>
    </font>
  </fonts>
  <fills count="8">
    <fill>
      <patternFill patternType="none"/>
    </fill>
    <fill>
      <patternFill patternType="gray125"/>
    </fill>
    <fill>
      <patternFill patternType="solid">
        <fgColor rgb="FF0B1F3A"/>
        <bgColor indexed="64"/>
      </patternFill>
    </fill>
    <fill>
      <patternFill patternType="solid">
        <fgColor rgb="FFDDEBFF"/>
        <bgColor indexed="64"/>
      </patternFill>
    </fill>
    <fill>
      <patternFill patternType="solid">
        <fgColor rgb="FFE7F6E7"/>
        <bgColor indexed="64"/>
      </patternFill>
    </fill>
    <fill>
      <patternFill patternType="solid">
        <fgColor rgb="FFFFF2CC"/>
        <bgColor indexed="64"/>
      </patternFill>
    </fill>
    <fill>
      <patternFill patternType="solid">
        <fgColor rgb="FFFCE4D6"/>
        <bgColor indexed="64"/>
      </patternFill>
    </fill>
    <fill>
      <patternFill patternType="solid">
        <fgColor rgb="FFF2F4F7"/>
        <bgColor indexed="64"/>
      </patternFill>
    </fill>
  </fills>
  <borders count="2">
    <border>
      <left/>
      <right/>
      <top/>
      <bottom/>
      <diagonal/>
    </border>
    <border>
      <left style="thin">
        <color rgb="FFD9E2EC"/>
      </left>
      <right style="thin">
        <color rgb="FFD9E2EC"/>
      </right>
      <top style="thin">
        <color rgb="FFD9E2EC"/>
      </top>
      <bottom style="thin">
        <color rgb="FFD9E2EC"/>
      </bottom>
      <diagonal/>
    </border>
  </borders>
  <cellStyleXfs count="1">
    <xf numFmtId="0" fontId="0" fillId="0" borderId="0"/>
  </cellStyleXfs>
  <cellXfs count="20">
    <xf numFmtId="0" fontId="0" fillId="0" borderId="0" xfId="0"/>
    <xf numFmtId="0" fontId="1" fillId="2" borderId="1" xfId="0" applyFont="1" applyFill="1" applyBorder="1">
      <alignment wrapText="1" vertical="center"/>
    </xf>
    <xf numFmtId="0" fontId="1" fillId="2" borderId="1" xfId="0" applyFont="1" applyFill="1" applyBorder="1">
      <alignment wrapText="1" vertical="center"/>
    </xf>
    <xf numFmtId="0" fontId="0" fillId="3" borderId="1" xfId="0" applyFill="1" applyBorder="1">
      <alignment wrapText="1" vertical="top"/>
    </xf>
    <xf numFmtId="0" fontId="0" fillId="4" borderId="1" xfId="0" applyFill="1" applyBorder="1">
      <alignment wrapText="1" vertical="top"/>
    </xf>
    <xf numFmtId="0" fontId="0" fillId="0" borderId="1" xfId="0" applyBorder="1">
      <alignment wrapText="1" vertical="top"/>
    </xf>
    <xf numFmtId="0" fontId="0" fillId="6" borderId="1" xfId="0" applyFill="1" applyBorder="1">
      <alignment wrapText="1" vertical="top"/>
    </xf>
    <xf numFmtId="0" fontId="0" fillId="7" borderId="1" xfId="0" applyFill="1" applyBorder="1">
      <alignment wrapText="1" vertical="top"/>
    </xf>
    <xf numFmtId="165" fontId="0" fillId="0" borderId="1" xfId="0" applyNumberFormat="1" applyBorder="1"/>
    <xf numFmtId="166" fontId="0" fillId="0" borderId="1" xfId="0" applyNumberFormat="1" applyBorder="1"/>
    <xf numFmtId="164" fontId="0" fillId="0" borderId="1" xfId="0" applyNumberFormat="1" applyBorder="1"/>
    <xf numFmtId="0" fontId="2" fillId="4" borderId="1" xfId="0" applyFont="1" applyFill="1" applyBorder="1">
      <alignment horizontal="center"/>
    </xf>
    <xf numFmtId="0" fontId="2" fillId="6" borderId="1" xfId="0" applyFont="1" applyFill="1" applyBorder="1">
      <alignment horizontal="center"/>
    </xf>
    <xf numFmtId="0" fontId="2" fillId="7" borderId="1" xfId="0" applyFont="1" applyFill="1" applyBorder="1">
      <alignment wrapText="1" vertical="center"/>
    </xf>
    <xf numFmtId="0" fontId="3" fillId="0" borderId="1" xfId="0" applyFont="1" applyBorder="1">
      <alignment wrapText="1" vertical="top"/>
    </xf>
    <xf numFmtId="166" fontId="3" fillId="0" borderId="1" xfId="0" applyNumberFormat="1" applyFont="1" applyBorder="1"/>
    <xf numFmtId="165" fontId="3" fillId="0" borderId="1" xfId="0" applyNumberFormat="1" applyFont="1" applyBorder="1"/>
    <xf numFmtId="164" fontId="3" fillId="0" borderId="1" xfId="0" applyNumberFormat="1" applyFont="1" applyBorder="1"/>
    <xf numFmtId="169" fontId="0" fillId="0" borderId="1" xfId="0" applyNumberFormat="1" applyBorder="1"/>
    <xf numFmtId="169" fontId="3" fillId="0" borderId="1" xfId="0" applyNumberFormat="1" applyFont="1" applyBorder="1"/>
  </cellXfs>
  <cellStyles count="1">
    <cellStyle name="Normal" xfId="0" builtinId="0"/>
  </cellStyles>
</styleSheet>
</file>

<file path=xl/_rels/workbook.xml.rels><?xml version="1.0" encoding="UTF-8" standalone="yes"?>
<Relationships xmlns="http://schemas.openxmlformats.org/package/2006/relationships">
  <Relationship Id="rId1" Type="http://schemas.openxmlformats.org/officeDocument/2006/relationships/worksheet" Target="worksheets/sheet1.xml"/><Relationship Id="rId2" Type="http://schemas.openxmlformats.org/officeDocument/2006/relationships/worksheet" Target="worksheets/sheet2.xml"/>
  <Relationship Id="rId3" Type="http://schemas.openxmlformats.org/officeDocument/2006/relationships/styles" Target="styles.xml"/>
</Relationships>
</file>

<file path=xl/worksheets/_rels/sheet1.xml.rels><?xml version="1.0" encoding="UTF-8" standalone="yes"?>
<Relationships xmlns="http://schemas.openxmlformats.org/package/2006/relationships">
  <Relationship Id="rId1" Type="http://schemas.openxmlformats.org/officeDocument/2006/relationships/hyperlink" Target="https://electionlens.net/source?file=seat_distribution.csv&amp;field=dem_seats&amp;rowKey=dem_seats%3A84&amp;rowField=dem_seats#exact-line" TargetMode="External"/><Relationship Id="rId2" Type="http://schemas.openxmlformats.org/officeDocument/2006/relationships/hyperlink" Target="https://electionlens.net/source?file=seat_distribution.csv&amp;field=draws&amp;rowKey=dem_seats%3A84&amp;rowField=draws#exact-line" TargetMode="External"/><Relationship Id="rId3" Type="http://schemas.openxmlformats.org/officeDocument/2006/relationships/hyperlink" Target="https://electionlens.net/source?file=seat_distribution.csv&amp;field=probability&amp;rowKey=dem_seats%3A84&amp;rowField=probability#exact-line" TargetMode="External"/><Relationship Id="rId4" Type="http://schemas.openxmlformats.org/officeDocument/2006/relationships/hyperlink" Target="https://electionlens.net/source?file=seat_distribution.csv&amp;field=cumulative_probability&amp;rowKey=dem_seats%3A84&amp;rowField=cumulative_probability#exact-line" TargetMode="External"/><Relationship Id="rId5" Type="http://schemas.openxmlformats.org/officeDocument/2006/relationships/hyperlink" Target="https://electionlens.net/source?file=seat_distribution.csv&amp;field=dem_seats&amp;rowKey=dem_seats%3A96&amp;rowField=dem_seats#exact-line" TargetMode="External"/><Relationship Id="rId6" Type="http://schemas.openxmlformats.org/officeDocument/2006/relationships/hyperlink" Target="https://electionlens.net/source?file=seat_distribution.csv&amp;field=draws&amp;rowKey=dem_seats%3A96&amp;rowField=draws#exact-line" TargetMode="External"/><Relationship Id="rId7" Type="http://schemas.openxmlformats.org/officeDocument/2006/relationships/hyperlink" Target="https://electionlens.net/source?file=seat_distribution.csv&amp;field=probability&amp;rowKey=dem_seats%3A96&amp;rowField=probability#exact-line" TargetMode="External"/><Relationship Id="rId8" Type="http://schemas.openxmlformats.org/officeDocument/2006/relationships/hyperlink" Target="https://electionlens.net/source?file=seat_distribution.csv&amp;field=cumulative_probability&amp;rowKey=dem_seats%3A96&amp;rowField=cumulative_probability#exact-line" TargetMode="External"/><Relationship Id="rId9" Type="http://schemas.openxmlformats.org/officeDocument/2006/relationships/hyperlink" Target="https://electionlens.net/source?file=seat_distribution.csv&amp;field=dem_seats&amp;rowKey=dem_seats%3A109&amp;rowField=dem_seats#exact-line" TargetMode="External"/><Relationship Id="rId10" Type="http://schemas.openxmlformats.org/officeDocument/2006/relationships/hyperlink" Target="https://electionlens.net/source?file=seat_distribution.csv&amp;field=draws&amp;rowKey=dem_seats%3A109&amp;rowField=draws#exact-line" TargetMode="External"/><Relationship Id="rId11" Type="http://schemas.openxmlformats.org/officeDocument/2006/relationships/hyperlink" Target="https://electionlens.net/source?file=seat_distribution.csv&amp;field=probability&amp;rowKey=dem_seats%3A109&amp;rowField=probability#exact-line" TargetMode="External"/><Relationship Id="rId12" Type="http://schemas.openxmlformats.org/officeDocument/2006/relationships/hyperlink" Target="https://electionlens.net/source?file=seat_distribution.csv&amp;field=cumulative_probability&amp;rowKey=dem_seats%3A109&amp;rowField=cumulative_probability#exact-line" TargetMode="External"/><Relationship Id="rId13" Type="http://schemas.openxmlformats.org/officeDocument/2006/relationships/hyperlink" Target="https://electionlens.net/source?file=seat_distribution.csv&amp;field=dem_seats&amp;rowKey=dem_seats%3A110&amp;rowField=dem_seats#exact-line" TargetMode="External"/><Relationship Id="rId14" Type="http://schemas.openxmlformats.org/officeDocument/2006/relationships/hyperlink" Target="https://electionlens.net/source?file=seat_distribution.csv&amp;field=draws&amp;rowKey=dem_seats%3A110&amp;rowField=draws#exact-line" TargetMode="External"/><Relationship Id="rId15" Type="http://schemas.openxmlformats.org/officeDocument/2006/relationships/hyperlink" Target="https://electionlens.net/source?file=seat_distribution.csv&amp;field=probability&amp;rowKey=dem_seats%3A110&amp;rowField=probability#exact-line" TargetMode="External"/><Relationship Id="rId16" Type="http://schemas.openxmlformats.org/officeDocument/2006/relationships/hyperlink" Target="https://electionlens.net/source?file=seat_distribution.csv&amp;field=cumulative_probability&amp;rowKey=dem_seats%3A110&amp;rowField=cumulative_probability#exact-line" TargetMode="External"/><Relationship Id="rId17" Type="http://schemas.openxmlformats.org/officeDocument/2006/relationships/hyperlink" Target="https://electionlens.net/source?file=seat_distribution.csv&amp;field=dem_seats&amp;rowKey=dem_seats%3A111&amp;rowField=dem_seats#exact-line" TargetMode="External"/><Relationship Id="rId18" Type="http://schemas.openxmlformats.org/officeDocument/2006/relationships/hyperlink" Target="https://electionlens.net/source?file=seat_distribution.csv&amp;field=draws&amp;rowKey=dem_seats%3A111&amp;rowField=draws#exact-line" TargetMode="External"/><Relationship Id="rId19" Type="http://schemas.openxmlformats.org/officeDocument/2006/relationships/hyperlink" Target="https://electionlens.net/source?file=seat_distribution.csv&amp;field=probability&amp;rowKey=dem_seats%3A111&amp;rowField=probability#exact-line" TargetMode="External"/><Relationship Id="rId20" Type="http://schemas.openxmlformats.org/officeDocument/2006/relationships/hyperlink" Target="https://electionlens.net/source?file=seat_distribution.csv&amp;field=cumulative_probability&amp;rowKey=dem_seats%3A111&amp;rowField=cumulative_probability#exact-line" TargetMode="External"/><Relationship Id="rId21" Type="http://schemas.openxmlformats.org/officeDocument/2006/relationships/hyperlink" Target="https://electionlens.net/source?file=seat_distribution.csv&amp;field=dem_seats&amp;rowKey=dem_seats%3A114&amp;rowField=dem_seats#exact-line" TargetMode="External"/><Relationship Id="rId22" Type="http://schemas.openxmlformats.org/officeDocument/2006/relationships/hyperlink" Target="https://electionlens.net/source?file=seat_distribution.csv&amp;field=draws&amp;rowKey=dem_seats%3A114&amp;rowField=draws#exact-line" TargetMode="External"/><Relationship Id="rId23" Type="http://schemas.openxmlformats.org/officeDocument/2006/relationships/hyperlink" Target="https://electionlens.net/source?file=seat_distribution.csv&amp;field=probability&amp;rowKey=dem_seats%3A114&amp;rowField=probability#exact-line" TargetMode="External"/><Relationship Id="rId24" Type="http://schemas.openxmlformats.org/officeDocument/2006/relationships/hyperlink" Target="https://electionlens.net/source?file=seat_distribution.csv&amp;field=cumulative_probability&amp;rowKey=dem_seats%3A114&amp;rowField=cumulative_probability#exact-line" TargetMode="External"/><Relationship Id="rId25" Type="http://schemas.openxmlformats.org/officeDocument/2006/relationships/hyperlink" Target="https://electionlens.net/source?file=seat_distribution.csv&amp;field=dem_seats&amp;rowKey=dem_seats%3A115&amp;rowField=dem_seats#exact-line" TargetMode="External"/><Relationship Id="rId26" Type="http://schemas.openxmlformats.org/officeDocument/2006/relationships/hyperlink" Target="https://electionlens.net/source?file=seat_distribution.csv&amp;field=draws&amp;rowKey=dem_seats%3A115&amp;rowField=draws#exact-line" TargetMode="External"/><Relationship Id="rId27" Type="http://schemas.openxmlformats.org/officeDocument/2006/relationships/hyperlink" Target="https://electionlens.net/source?file=seat_distribution.csv&amp;field=probability&amp;rowKey=dem_seats%3A115&amp;rowField=probability#exact-line" TargetMode="External"/><Relationship Id="rId28" Type="http://schemas.openxmlformats.org/officeDocument/2006/relationships/hyperlink" Target="https://electionlens.net/source?file=seat_distribution.csv&amp;field=cumulative_probability&amp;rowKey=dem_seats%3A115&amp;rowField=cumulative_probability#exact-line" TargetMode="External"/><Relationship Id="rId29" Type="http://schemas.openxmlformats.org/officeDocument/2006/relationships/hyperlink" Target="https://electionlens.net/source?file=seat_distribution.csv&amp;field=dem_seats&amp;rowKey=dem_seats%3A116&amp;rowField=dem_seats#exact-line" TargetMode="External"/><Relationship Id="rId30" Type="http://schemas.openxmlformats.org/officeDocument/2006/relationships/hyperlink" Target="https://electionlens.net/source?file=seat_distribution.csv&amp;field=draws&amp;rowKey=dem_seats%3A116&amp;rowField=draws#exact-line" TargetMode="External"/><Relationship Id="rId31" Type="http://schemas.openxmlformats.org/officeDocument/2006/relationships/hyperlink" Target="https://electionlens.net/source?file=seat_distribution.csv&amp;field=probability&amp;rowKey=dem_seats%3A116&amp;rowField=probability#exact-line" TargetMode="External"/><Relationship Id="rId32" Type="http://schemas.openxmlformats.org/officeDocument/2006/relationships/hyperlink" Target="https://electionlens.net/source?file=seat_distribution.csv&amp;field=cumulative_probability&amp;rowKey=dem_seats%3A116&amp;rowField=cumulative_probability#exact-line" TargetMode="External"/><Relationship Id="rId33" Type="http://schemas.openxmlformats.org/officeDocument/2006/relationships/hyperlink" Target="https://electionlens.net/source?file=seat_distribution.csv&amp;field=dem_seats&amp;rowKey=dem_seats%3A117&amp;rowField=dem_seats#exact-line" TargetMode="External"/><Relationship Id="rId34" Type="http://schemas.openxmlformats.org/officeDocument/2006/relationships/hyperlink" Target="https://electionlens.net/source?file=seat_distribution.csv&amp;field=draws&amp;rowKey=dem_seats%3A117&amp;rowField=draws#exact-line" TargetMode="External"/><Relationship Id="rId35" Type="http://schemas.openxmlformats.org/officeDocument/2006/relationships/hyperlink" Target="https://electionlens.net/source?file=seat_distribution.csv&amp;field=probability&amp;rowKey=dem_seats%3A117&amp;rowField=probability#exact-line" TargetMode="External"/><Relationship Id="rId36" Type="http://schemas.openxmlformats.org/officeDocument/2006/relationships/hyperlink" Target="https://electionlens.net/source?file=seat_distribution.csv&amp;field=cumulative_probability&amp;rowKey=dem_seats%3A117&amp;rowField=cumulative_probability#exact-line" TargetMode="External"/><Relationship Id="rId37" Type="http://schemas.openxmlformats.org/officeDocument/2006/relationships/hyperlink" Target="https://electionlens.net/source?file=seat_distribution.csv&amp;field=dem_seats&amp;rowKey=dem_seats%3A118&amp;rowField=dem_seats#exact-line" TargetMode="External"/><Relationship Id="rId38" Type="http://schemas.openxmlformats.org/officeDocument/2006/relationships/hyperlink" Target="https://electionlens.net/source?file=seat_distribution.csv&amp;field=draws&amp;rowKey=dem_seats%3A118&amp;rowField=draws#exact-line" TargetMode="External"/><Relationship Id="rId39" Type="http://schemas.openxmlformats.org/officeDocument/2006/relationships/hyperlink" Target="https://electionlens.net/source?file=seat_distribution.csv&amp;field=probability&amp;rowKey=dem_seats%3A118&amp;rowField=probability#exact-line" TargetMode="External"/><Relationship Id="rId40" Type="http://schemas.openxmlformats.org/officeDocument/2006/relationships/hyperlink" Target="https://electionlens.net/source?file=seat_distribution.csv&amp;field=cumulative_probability&amp;rowKey=dem_seats%3A118&amp;rowField=cumulative_probability#exact-line" TargetMode="External"/><Relationship Id="rId41" Type="http://schemas.openxmlformats.org/officeDocument/2006/relationships/hyperlink" Target="https://electionlens.net/source?file=seat_distribution.csv&amp;field=dem_seats&amp;rowKey=dem_seats%3A119&amp;rowField=dem_seats#exact-line" TargetMode="External"/><Relationship Id="rId42" Type="http://schemas.openxmlformats.org/officeDocument/2006/relationships/hyperlink" Target="https://electionlens.net/source?file=seat_distribution.csv&amp;field=draws&amp;rowKey=dem_seats%3A119&amp;rowField=draws#exact-line" TargetMode="External"/><Relationship Id="rId43" Type="http://schemas.openxmlformats.org/officeDocument/2006/relationships/hyperlink" Target="https://electionlens.net/source?file=seat_distribution.csv&amp;field=probability&amp;rowKey=dem_seats%3A119&amp;rowField=probability#exact-line" TargetMode="External"/><Relationship Id="rId44" Type="http://schemas.openxmlformats.org/officeDocument/2006/relationships/hyperlink" Target="https://electionlens.net/source?file=seat_distribution.csv&amp;field=cumulative_probability&amp;rowKey=dem_seats%3A119&amp;rowField=cumulative_probability#exact-line" TargetMode="External"/><Relationship Id="rId45" Type="http://schemas.openxmlformats.org/officeDocument/2006/relationships/hyperlink" Target="https://electionlens.net/source?file=seat_distribution.csv&amp;field=dem_seats&amp;rowKey=dem_seats%3A120&amp;rowField=dem_seats#exact-line" TargetMode="External"/><Relationship Id="rId46" Type="http://schemas.openxmlformats.org/officeDocument/2006/relationships/hyperlink" Target="https://electionlens.net/source?file=seat_distribution.csv&amp;field=draws&amp;rowKey=dem_seats%3A120&amp;rowField=draws#exact-line" TargetMode="External"/><Relationship Id="rId47" Type="http://schemas.openxmlformats.org/officeDocument/2006/relationships/hyperlink" Target="https://electionlens.net/source?file=seat_distribution.csv&amp;field=probability&amp;rowKey=dem_seats%3A120&amp;rowField=probability#exact-line" TargetMode="External"/><Relationship Id="rId48" Type="http://schemas.openxmlformats.org/officeDocument/2006/relationships/hyperlink" Target="https://electionlens.net/source?file=seat_distribution.csv&amp;field=cumulative_probability&amp;rowKey=dem_seats%3A120&amp;rowField=cumulative_probability#exact-line" TargetMode="External"/><Relationship Id="rId49" Type="http://schemas.openxmlformats.org/officeDocument/2006/relationships/hyperlink" Target="https://electionlens.net/source?file=seat_distribution.csv&amp;field=dem_seats&amp;rowKey=dem_seats%3A121&amp;rowField=dem_seats#exact-line" TargetMode="External"/><Relationship Id="rId50" Type="http://schemas.openxmlformats.org/officeDocument/2006/relationships/hyperlink" Target="https://electionlens.net/source?file=seat_distribution.csv&amp;field=draws&amp;rowKey=dem_seats%3A121&amp;rowField=draws#exact-line" TargetMode="External"/><Relationship Id="rId51" Type="http://schemas.openxmlformats.org/officeDocument/2006/relationships/hyperlink" Target="https://electionlens.net/source?file=seat_distribution.csv&amp;field=probability&amp;rowKey=dem_seats%3A121&amp;rowField=probability#exact-line" TargetMode="External"/><Relationship Id="rId52" Type="http://schemas.openxmlformats.org/officeDocument/2006/relationships/hyperlink" Target="https://electionlens.net/source?file=seat_distribution.csv&amp;field=cumulative_probability&amp;rowKey=dem_seats%3A121&amp;rowField=cumulative_probability#exact-line" TargetMode="External"/><Relationship Id="rId53" Type="http://schemas.openxmlformats.org/officeDocument/2006/relationships/hyperlink" Target="https://electionlens.net/source?file=seat_distribution.csv&amp;field=dem_seats&amp;rowKey=dem_seats%3A123&amp;rowField=dem_seats#exact-line" TargetMode="External"/><Relationship Id="rId54" Type="http://schemas.openxmlformats.org/officeDocument/2006/relationships/hyperlink" Target="https://electionlens.net/source?file=seat_distribution.csv&amp;field=draws&amp;rowKey=dem_seats%3A123&amp;rowField=draws#exact-line" TargetMode="External"/><Relationship Id="rId55" Type="http://schemas.openxmlformats.org/officeDocument/2006/relationships/hyperlink" Target="https://electionlens.net/source?file=seat_distribution.csv&amp;field=probability&amp;rowKey=dem_seats%3A123&amp;rowField=probability#exact-line" TargetMode="External"/><Relationship Id="rId56" Type="http://schemas.openxmlformats.org/officeDocument/2006/relationships/hyperlink" Target="https://electionlens.net/source?file=seat_distribution.csv&amp;field=cumulative_probability&amp;rowKey=dem_seats%3A123&amp;rowField=cumulative_probability#exact-line" TargetMode="External"/><Relationship Id="rId57" Type="http://schemas.openxmlformats.org/officeDocument/2006/relationships/hyperlink" Target="https://electionlens.net/source?file=seat_distribution.csv&amp;field=dem_seats&amp;rowKey=dem_seats%3A124&amp;rowField=dem_seats#exact-line" TargetMode="External"/><Relationship Id="rId58" Type="http://schemas.openxmlformats.org/officeDocument/2006/relationships/hyperlink" Target="https://electionlens.net/source?file=seat_distribution.csv&amp;field=draws&amp;rowKey=dem_seats%3A124&amp;rowField=draws#exact-line" TargetMode="External"/><Relationship Id="rId59" Type="http://schemas.openxmlformats.org/officeDocument/2006/relationships/hyperlink" Target="https://electionlens.net/source?file=seat_distribution.csv&amp;field=probability&amp;rowKey=dem_seats%3A124&amp;rowField=probability#exact-line" TargetMode="External"/><Relationship Id="rId60" Type="http://schemas.openxmlformats.org/officeDocument/2006/relationships/hyperlink" Target="https://electionlens.net/source?file=seat_distribution.csv&amp;field=cumulative_probability&amp;rowKey=dem_seats%3A124&amp;rowField=cumulative_probability#exact-line" TargetMode="External"/><Relationship Id="rId61" Type="http://schemas.openxmlformats.org/officeDocument/2006/relationships/hyperlink" Target="https://electionlens.net/source?file=seat_distribution.csv&amp;field=dem_seats&amp;rowKey=dem_seats%3A125&amp;rowField=dem_seats#exact-line" TargetMode="External"/><Relationship Id="rId62" Type="http://schemas.openxmlformats.org/officeDocument/2006/relationships/hyperlink" Target="https://electionlens.net/source?file=seat_distribution.csv&amp;field=draws&amp;rowKey=dem_seats%3A125&amp;rowField=draws#exact-line" TargetMode="External"/><Relationship Id="rId63" Type="http://schemas.openxmlformats.org/officeDocument/2006/relationships/hyperlink" Target="https://electionlens.net/source?file=seat_distribution.csv&amp;field=probability&amp;rowKey=dem_seats%3A125&amp;rowField=probability#exact-line" TargetMode="External"/><Relationship Id="rId64" Type="http://schemas.openxmlformats.org/officeDocument/2006/relationships/hyperlink" Target="https://electionlens.net/source?file=seat_distribution.csv&amp;field=cumulative_probability&amp;rowKey=dem_seats%3A125&amp;rowField=cumulative_probability#exact-line" TargetMode="External"/><Relationship Id="rId65" Type="http://schemas.openxmlformats.org/officeDocument/2006/relationships/hyperlink" Target="https://electionlens.net/source?file=seat_distribution.csv&amp;field=dem_seats&amp;rowKey=dem_seats%3A126&amp;rowField=dem_seats#exact-line" TargetMode="External"/><Relationship Id="rId66" Type="http://schemas.openxmlformats.org/officeDocument/2006/relationships/hyperlink" Target="https://electionlens.net/source?file=seat_distribution.csv&amp;field=draws&amp;rowKey=dem_seats%3A126&amp;rowField=draws#exact-line" TargetMode="External"/><Relationship Id="rId67" Type="http://schemas.openxmlformats.org/officeDocument/2006/relationships/hyperlink" Target="https://electionlens.net/source?file=seat_distribution.csv&amp;field=probability&amp;rowKey=dem_seats%3A126&amp;rowField=probability#exact-line" TargetMode="External"/><Relationship Id="rId68" Type="http://schemas.openxmlformats.org/officeDocument/2006/relationships/hyperlink" Target="https://electionlens.net/source?file=seat_distribution.csv&amp;field=cumulative_probability&amp;rowKey=dem_seats%3A126&amp;rowField=cumulative_probability#exact-line" TargetMode="External"/><Relationship Id="rId69" Type="http://schemas.openxmlformats.org/officeDocument/2006/relationships/hyperlink" Target="https://electionlens.net/source?file=seat_distribution.csv&amp;field=dem_seats&amp;rowKey=dem_seats%3A127&amp;rowField=dem_seats#exact-line" TargetMode="External"/><Relationship Id="rId70" Type="http://schemas.openxmlformats.org/officeDocument/2006/relationships/hyperlink" Target="https://electionlens.net/source?file=seat_distribution.csv&amp;field=draws&amp;rowKey=dem_seats%3A127&amp;rowField=draws#exact-line" TargetMode="External"/><Relationship Id="rId71" Type="http://schemas.openxmlformats.org/officeDocument/2006/relationships/hyperlink" Target="https://electionlens.net/source?file=seat_distribution.csv&amp;field=probability&amp;rowKey=dem_seats%3A127&amp;rowField=probability#exact-line" TargetMode="External"/><Relationship Id="rId72" Type="http://schemas.openxmlformats.org/officeDocument/2006/relationships/hyperlink" Target="https://electionlens.net/source?file=seat_distribution.csv&amp;field=cumulative_probability&amp;rowKey=dem_seats%3A127&amp;rowField=cumulative_probability#exact-line" TargetMode="External"/><Relationship Id="rId73" Type="http://schemas.openxmlformats.org/officeDocument/2006/relationships/hyperlink" Target="https://electionlens.net/source?file=seat_distribution.csv&amp;field=dem_seats&amp;rowKey=dem_seats%3A128&amp;rowField=dem_seats#exact-line" TargetMode="External"/><Relationship Id="rId74" Type="http://schemas.openxmlformats.org/officeDocument/2006/relationships/hyperlink" Target="https://electionlens.net/source?file=seat_distribution.csv&amp;field=draws&amp;rowKey=dem_seats%3A128&amp;rowField=draws#exact-line" TargetMode="External"/><Relationship Id="rId75" Type="http://schemas.openxmlformats.org/officeDocument/2006/relationships/hyperlink" Target="https://electionlens.net/source?file=seat_distribution.csv&amp;field=probability&amp;rowKey=dem_seats%3A128&amp;rowField=probability#exact-line" TargetMode="External"/><Relationship Id="rId76" Type="http://schemas.openxmlformats.org/officeDocument/2006/relationships/hyperlink" Target="https://electionlens.net/source?file=seat_distribution.csv&amp;field=cumulative_probability&amp;rowKey=dem_seats%3A128&amp;rowField=cumulative_probability#exact-line" TargetMode="External"/><Relationship Id="rId77" Type="http://schemas.openxmlformats.org/officeDocument/2006/relationships/hyperlink" Target="https://electionlens.net/source?file=seat_distribution.csv&amp;field=dem_seats&amp;rowKey=dem_seats%3A129&amp;rowField=dem_seats#exact-line" TargetMode="External"/><Relationship Id="rId78" Type="http://schemas.openxmlformats.org/officeDocument/2006/relationships/hyperlink" Target="https://electionlens.net/source?file=seat_distribution.csv&amp;field=draws&amp;rowKey=dem_seats%3A129&amp;rowField=draws#exact-line" TargetMode="External"/><Relationship Id="rId79" Type="http://schemas.openxmlformats.org/officeDocument/2006/relationships/hyperlink" Target="https://electionlens.net/source?file=seat_distribution.csv&amp;field=probability&amp;rowKey=dem_seats%3A129&amp;rowField=probability#exact-line" TargetMode="External"/><Relationship Id="rId80" Type="http://schemas.openxmlformats.org/officeDocument/2006/relationships/hyperlink" Target="https://electionlens.net/source?file=seat_distribution.csv&amp;field=cumulative_probability&amp;rowKey=dem_seats%3A129&amp;rowField=cumulative_probability#exact-line" TargetMode="External"/><Relationship Id="rId81" Type="http://schemas.openxmlformats.org/officeDocument/2006/relationships/hyperlink" Target="https://electionlens.net/source?file=seat_distribution.csv&amp;field=dem_seats&amp;rowKey=dem_seats%3A130&amp;rowField=dem_seats#exact-line" TargetMode="External"/><Relationship Id="rId82" Type="http://schemas.openxmlformats.org/officeDocument/2006/relationships/hyperlink" Target="https://electionlens.net/source?file=seat_distribution.csv&amp;field=draws&amp;rowKey=dem_seats%3A130&amp;rowField=draws#exact-line" TargetMode="External"/><Relationship Id="rId83" Type="http://schemas.openxmlformats.org/officeDocument/2006/relationships/hyperlink" Target="https://electionlens.net/source?file=seat_distribution.csv&amp;field=probability&amp;rowKey=dem_seats%3A130&amp;rowField=probability#exact-line" TargetMode="External"/><Relationship Id="rId84" Type="http://schemas.openxmlformats.org/officeDocument/2006/relationships/hyperlink" Target="https://electionlens.net/source?file=seat_distribution.csv&amp;field=cumulative_probability&amp;rowKey=dem_seats%3A130&amp;rowField=cumulative_probability#exact-line" TargetMode="External"/><Relationship Id="rId85" Type="http://schemas.openxmlformats.org/officeDocument/2006/relationships/hyperlink" Target="https://electionlens.net/source?file=seat_distribution.csv&amp;field=dem_seats&amp;rowKey=dem_seats%3A131&amp;rowField=dem_seats#exact-line" TargetMode="External"/><Relationship Id="rId86" Type="http://schemas.openxmlformats.org/officeDocument/2006/relationships/hyperlink" Target="https://electionlens.net/source?file=seat_distribution.csv&amp;field=draws&amp;rowKey=dem_seats%3A131&amp;rowField=draws#exact-line" TargetMode="External"/><Relationship Id="rId87" Type="http://schemas.openxmlformats.org/officeDocument/2006/relationships/hyperlink" Target="https://electionlens.net/source?file=seat_distribution.csv&amp;field=probability&amp;rowKey=dem_seats%3A131&amp;rowField=probability#exact-line" TargetMode="External"/><Relationship Id="rId88" Type="http://schemas.openxmlformats.org/officeDocument/2006/relationships/hyperlink" Target="https://electionlens.net/source?file=seat_distribution.csv&amp;field=cumulative_probability&amp;rowKey=dem_seats%3A131&amp;rowField=cumulative_probability#exact-line" TargetMode="External"/><Relationship Id="rId89" Type="http://schemas.openxmlformats.org/officeDocument/2006/relationships/hyperlink" Target="https://electionlens.net/source?file=seat_distribution.csv&amp;field=dem_seats&amp;rowKey=dem_seats%3A132&amp;rowField=dem_seats#exact-line" TargetMode="External"/><Relationship Id="rId90" Type="http://schemas.openxmlformats.org/officeDocument/2006/relationships/hyperlink" Target="https://electionlens.net/source?file=seat_distribution.csv&amp;field=draws&amp;rowKey=dem_seats%3A132&amp;rowField=draws#exact-line" TargetMode="External"/><Relationship Id="rId91" Type="http://schemas.openxmlformats.org/officeDocument/2006/relationships/hyperlink" Target="https://electionlens.net/source?file=seat_distribution.csv&amp;field=probability&amp;rowKey=dem_seats%3A132&amp;rowField=probability#exact-line" TargetMode="External"/><Relationship Id="rId92" Type="http://schemas.openxmlformats.org/officeDocument/2006/relationships/hyperlink" Target="https://electionlens.net/source?file=seat_distribution.csv&amp;field=cumulative_probability&amp;rowKey=dem_seats%3A132&amp;rowField=cumulative_probability#exact-line" TargetMode="External"/><Relationship Id="rId93" Type="http://schemas.openxmlformats.org/officeDocument/2006/relationships/hyperlink" Target="https://electionlens.net/source?file=seat_distribution.csv&amp;field=dem_seats&amp;rowKey=dem_seats%3A133&amp;rowField=dem_seats#exact-line" TargetMode="External"/><Relationship Id="rId94" Type="http://schemas.openxmlformats.org/officeDocument/2006/relationships/hyperlink" Target="https://electionlens.net/source?file=seat_distribution.csv&amp;field=draws&amp;rowKey=dem_seats%3A133&amp;rowField=draws#exact-line" TargetMode="External"/><Relationship Id="rId95" Type="http://schemas.openxmlformats.org/officeDocument/2006/relationships/hyperlink" Target="https://electionlens.net/source?file=seat_distribution.csv&amp;field=probability&amp;rowKey=dem_seats%3A133&amp;rowField=probability#exact-line" TargetMode="External"/><Relationship Id="rId96" Type="http://schemas.openxmlformats.org/officeDocument/2006/relationships/hyperlink" Target="https://electionlens.net/source?file=seat_distribution.csv&amp;field=cumulative_probability&amp;rowKey=dem_seats%3A133&amp;rowField=cumulative_probability#exact-line" TargetMode="External"/><Relationship Id="rId97" Type="http://schemas.openxmlformats.org/officeDocument/2006/relationships/hyperlink" Target="https://electionlens.net/source?file=seat_distribution.csv&amp;field=dem_seats&amp;rowKey=dem_seats%3A134&amp;rowField=dem_seats#exact-line" TargetMode="External"/><Relationship Id="rId98" Type="http://schemas.openxmlformats.org/officeDocument/2006/relationships/hyperlink" Target="https://electionlens.net/source?file=seat_distribution.csv&amp;field=draws&amp;rowKey=dem_seats%3A134&amp;rowField=draws#exact-line" TargetMode="External"/><Relationship Id="rId99" Type="http://schemas.openxmlformats.org/officeDocument/2006/relationships/hyperlink" Target="https://electionlens.net/source?file=seat_distribution.csv&amp;field=probability&amp;rowKey=dem_seats%3A134&amp;rowField=probability#exact-line" TargetMode="External"/><Relationship Id="rId100" Type="http://schemas.openxmlformats.org/officeDocument/2006/relationships/hyperlink" Target="https://electionlens.net/source?file=seat_distribution.csv&amp;field=cumulative_probability&amp;rowKey=dem_seats%3A134&amp;rowField=cumulative_probability#exact-line" TargetMode="External"/><Relationship Id="rId101" Type="http://schemas.openxmlformats.org/officeDocument/2006/relationships/hyperlink" Target="https://electionlens.net/source?file=seat_distribution.csv&amp;field=dem_seats&amp;rowKey=dem_seats%3A135&amp;rowField=dem_seats#exact-line" TargetMode="External"/><Relationship Id="rId102" Type="http://schemas.openxmlformats.org/officeDocument/2006/relationships/hyperlink" Target="https://electionlens.net/source?file=seat_distribution.csv&amp;field=draws&amp;rowKey=dem_seats%3A135&amp;rowField=draws#exact-line" TargetMode="External"/><Relationship Id="rId103" Type="http://schemas.openxmlformats.org/officeDocument/2006/relationships/hyperlink" Target="https://electionlens.net/source?file=seat_distribution.csv&amp;field=probability&amp;rowKey=dem_seats%3A135&amp;rowField=probability#exact-line" TargetMode="External"/><Relationship Id="rId104" Type="http://schemas.openxmlformats.org/officeDocument/2006/relationships/hyperlink" Target="https://electionlens.net/source?file=seat_distribution.csv&amp;field=cumulative_probability&amp;rowKey=dem_seats%3A135&amp;rowField=cumulative_probability#exact-line" TargetMode="External"/><Relationship Id="rId105" Type="http://schemas.openxmlformats.org/officeDocument/2006/relationships/hyperlink" Target="https://electionlens.net/source?file=seat_distribution.csv&amp;field=dem_seats&amp;rowKey=dem_seats%3A136&amp;rowField=dem_seats#exact-line" TargetMode="External"/><Relationship Id="rId106" Type="http://schemas.openxmlformats.org/officeDocument/2006/relationships/hyperlink" Target="https://electionlens.net/source?file=seat_distribution.csv&amp;field=draws&amp;rowKey=dem_seats%3A136&amp;rowField=draws#exact-line" TargetMode="External"/><Relationship Id="rId107" Type="http://schemas.openxmlformats.org/officeDocument/2006/relationships/hyperlink" Target="https://electionlens.net/source?file=seat_distribution.csv&amp;field=probability&amp;rowKey=dem_seats%3A136&amp;rowField=probability#exact-line" TargetMode="External"/><Relationship Id="rId108" Type="http://schemas.openxmlformats.org/officeDocument/2006/relationships/hyperlink" Target="https://electionlens.net/source?file=seat_distribution.csv&amp;field=cumulative_probability&amp;rowKey=dem_seats%3A136&amp;rowField=cumulative_probability#exact-line" TargetMode="External"/><Relationship Id="rId109" Type="http://schemas.openxmlformats.org/officeDocument/2006/relationships/hyperlink" Target="https://electionlens.net/source?file=seat_distribution.csv&amp;field=dem_seats&amp;rowKey=dem_seats%3A137&amp;rowField=dem_seats#exact-line" TargetMode="External"/><Relationship Id="rId110" Type="http://schemas.openxmlformats.org/officeDocument/2006/relationships/hyperlink" Target="https://electionlens.net/source?file=seat_distribution.csv&amp;field=draws&amp;rowKey=dem_seats%3A137&amp;rowField=draws#exact-line" TargetMode="External"/><Relationship Id="rId111" Type="http://schemas.openxmlformats.org/officeDocument/2006/relationships/hyperlink" Target="https://electionlens.net/source?file=seat_distribution.csv&amp;field=probability&amp;rowKey=dem_seats%3A137&amp;rowField=probability#exact-line" TargetMode="External"/><Relationship Id="rId112" Type="http://schemas.openxmlformats.org/officeDocument/2006/relationships/hyperlink" Target="https://electionlens.net/source?file=seat_distribution.csv&amp;field=cumulative_probability&amp;rowKey=dem_seats%3A137&amp;rowField=cumulative_probability#exact-line" TargetMode="External"/><Relationship Id="rId113" Type="http://schemas.openxmlformats.org/officeDocument/2006/relationships/hyperlink" Target="https://electionlens.net/source?file=seat_distribution.csv&amp;field=dem_seats&amp;rowKey=dem_seats%3A138&amp;rowField=dem_seats#exact-line" TargetMode="External"/><Relationship Id="rId114" Type="http://schemas.openxmlformats.org/officeDocument/2006/relationships/hyperlink" Target="https://electionlens.net/source?file=seat_distribution.csv&amp;field=draws&amp;rowKey=dem_seats%3A138&amp;rowField=draws#exact-line" TargetMode="External"/><Relationship Id="rId115" Type="http://schemas.openxmlformats.org/officeDocument/2006/relationships/hyperlink" Target="https://electionlens.net/source?file=seat_distribution.csv&amp;field=probability&amp;rowKey=dem_seats%3A138&amp;rowField=probability#exact-line" TargetMode="External"/><Relationship Id="rId116" Type="http://schemas.openxmlformats.org/officeDocument/2006/relationships/hyperlink" Target="https://electionlens.net/source?file=seat_distribution.csv&amp;field=cumulative_probability&amp;rowKey=dem_seats%3A138&amp;rowField=cumulative_probability#exact-line" TargetMode="External"/><Relationship Id="rId117" Type="http://schemas.openxmlformats.org/officeDocument/2006/relationships/hyperlink" Target="https://electionlens.net/source?file=seat_distribution.csv&amp;field=dem_seats&amp;rowKey=dem_seats%3A139&amp;rowField=dem_seats#exact-line" TargetMode="External"/><Relationship Id="rId118" Type="http://schemas.openxmlformats.org/officeDocument/2006/relationships/hyperlink" Target="https://electionlens.net/source?file=seat_distribution.csv&amp;field=draws&amp;rowKey=dem_seats%3A139&amp;rowField=draws#exact-line" TargetMode="External"/><Relationship Id="rId119" Type="http://schemas.openxmlformats.org/officeDocument/2006/relationships/hyperlink" Target="https://electionlens.net/source?file=seat_distribution.csv&amp;field=probability&amp;rowKey=dem_seats%3A139&amp;rowField=probability#exact-line" TargetMode="External"/><Relationship Id="rId120" Type="http://schemas.openxmlformats.org/officeDocument/2006/relationships/hyperlink" Target="https://electionlens.net/source?file=seat_distribution.csv&amp;field=cumulative_probability&amp;rowKey=dem_seats%3A139&amp;rowField=cumulative_probability#exact-line" TargetMode="External"/><Relationship Id="rId121" Type="http://schemas.openxmlformats.org/officeDocument/2006/relationships/hyperlink" Target="https://electionlens.net/source?file=seat_distribution.csv&amp;field=dem_seats&amp;rowKey=dem_seats%3A140&amp;rowField=dem_seats#exact-line" TargetMode="External"/><Relationship Id="rId122" Type="http://schemas.openxmlformats.org/officeDocument/2006/relationships/hyperlink" Target="https://electionlens.net/source?file=seat_distribution.csv&amp;field=draws&amp;rowKey=dem_seats%3A140&amp;rowField=draws#exact-line" TargetMode="External"/><Relationship Id="rId123" Type="http://schemas.openxmlformats.org/officeDocument/2006/relationships/hyperlink" Target="https://electionlens.net/source?file=seat_distribution.csv&amp;field=probability&amp;rowKey=dem_seats%3A140&amp;rowField=probability#exact-line" TargetMode="External"/><Relationship Id="rId124" Type="http://schemas.openxmlformats.org/officeDocument/2006/relationships/hyperlink" Target="https://electionlens.net/source?file=seat_distribution.csv&amp;field=cumulative_probability&amp;rowKey=dem_seats%3A140&amp;rowField=cumulative_probability#exact-line" TargetMode="External"/><Relationship Id="rId125" Type="http://schemas.openxmlformats.org/officeDocument/2006/relationships/hyperlink" Target="https://electionlens.net/source?file=seat_distribution.csv&amp;field=dem_seats&amp;rowKey=dem_seats%3A141&amp;rowField=dem_seats#exact-line" TargetMode="External"/><Relationship Id="rId126" Type="http://schemas.openxmlformats.org/officeDocument/2006/relationships/hyperlink" Target="https://electionlens.net/source?file=seat_distribution.csv&amp;field=draws&amp;rowKey=dem_seats%3A141&amp;rowField=draws#exact-line" TargetMode="External"/><Relationship Id="rId127" Type="http://schemas.openxmlformats.org/officeDocument/2006/relationships/hyperlink" Target="https://electionlens.net/source?file=seat_distribution.csv&amp;field=probability&amp;rowKey=dem_seats%3A141&amp;rowField=probability#exact-line" TargetMode="External"/><Relationship Id="rId128" Type="http://schemas.openxmlformats.org/officeDocument/2006/relationships/hyperlink" Target="https://electionlens.net/source?file=seat_distribution.csv&amp;field=cumulative_probability&amp;rowKey=dem_seats%3A141&amp;rowField=cumulative_probability#exact-line" TargetMode="External"/><Relationship Id="rId129" Type="http://schemas.openxmlformats.org/officeDocument/2006/relationships/hyperlink" Target="https://electionlens.net/source?file=seat_distribution.csv&amp;field=dem_seats&amp;rowKey=dem_seats%3A142&amp;rowField=dem_seats#exact-line" TargetMode="External"/><Relationship Id="rId130" Type="http://schemas.openxmlformats.org/officeDocument/2006/relationships/hyperlink" Target="https://electionlens.net/source?file=seat_distribution.csv&amp;field=draws&amp;rowKey=dem_seats%3A142&amp;rowField=draws#exact-line" TargetMode="External"/><Relationship Id="rId131" Type="http://schemas.openxmlformats.org/officeDocument/2006/relationships/hyperlink" Target="https://electionlens.net/source?file=seat_distribution.csv&amp;field=probability&amp;rowKey=dem_seats%3A142&amp;rowField=probability#exact-line" TargetMode="External"/><Relationship Id="rId132" Type="http://schemas.openxmlformats.org/officeDocument/2006/relationships/hyperlink" Target="https://electionlens.net/source?file=seat_distribution.csv&amp;field=cumulative_probability&amp;rowKey=dem_seats%3A142&amp;rowField=cumulative_probability#exact-line" TargetMode="External"/><Relationship Id="rId133" Type="http://schemas.openxmlformats.org/officeDocument/2006/relationships/hyperlink" Target="https://electionlens.net/source?file=seat_distribution.csv&amp;field=dem_seats&amp;rowKey=dem_seats%3A143&amp;rowField=dem_seats#exact-line" TargetMode="External"/><Relationship Id="rId134" Type="http://schemas.openxmlformats.org/officeDocument/2006/relationships/hyperlink" Target="https://electionlens.net/source?file=seat_distribution.csv&amp;field=draws&amp;rowKey=dem_seats%3A143&amp;rowField=draws#exact-line" TargetMode="External"/><Relationship Id="rId135" Type="http://schemas.openxmlformats.org/officeDocument/2006/relationships/hyperlink" Target="https://electionlens.net/source?file=seat_distribution.csv&amp;field=probability&amp;rowKey=dem_seats%3A143&amp;rowField=probability#exact-line" TargetMode="External"/><Relationship Id="rId136" Type="http://schemas.openxmlformats.org/officeDocument/2006/relationships/hyperlink" Target="https://electionlens.net/source?file=seat_distribution.csv&amp;field=cumulative_probability&amp;rowKey=dem_seats%3A143&amp;rowField=cumulative_probability#exact-line" TargetMode="External"/><Relationship Id="rId137" Type="http://schemas.openxmlformats.org/officeDocument/2006/relationships/hyperlink" Target="https://electionlens.net/source?file=seat_distribution.csv&amp;field=dem_seats&amp;rowKey=dem_seats%3A144&amp;rowField=dem_seats#exact-line" TargetMode="External"/><Relationship Id="rId138" Type="http://schemas.openxmlformats.org/officeDocument/2006/relationships/hyperlink" Target="https://electionlens.net/source?file=seat_distribution.csv&amp;field=draws&amp;rowKey=dem_seats%3A144&amp;rowField=draws#exact-line" TargetMode="External"/><Relationship Id="rId139" Type="http://schemas.openxmlformats.org/officeDocument/2006/relationships/hyperlink" Target="https://electionlens.net/source?file=seat_distribution.csv&amp;field=probability&amp;rowKey=dem_seats%3A144&amp;rowField=probability#exact-line" TargetMode="External"/><Relationship Id="rId140" Type="http://schemas.openxmlformats.org/officeDocument/2006/relationships/hyperlink" Target="https://electionlens.net/source?file=seat_distribution.csv&amp;field=cumulative_probability&amp;rowKey=dem_seats%3A144&amp;rowField=cumulative_probability#exact-line" TargetMode="External"/><Relationship Id="rId141" Type="http://schemas.openxmlformats.org/officeDocument/2006/relationships/hyperlink" Target="https://electionlens.net/source?file=seat_distribution.csv&amp;field=dem_seats&amp;rowKey=dem_seats%3A145&amp;rowField=dem_seats#exact-line" TargetMode="External"/><Relationship Id="rId142" Type="http://schemas.openxmlformats.org/officeDocument/2006/relationships/hyperlink" Target="https://electionlens.net/source?file=seat_distribution.csv&amp;field=draws&amp;rowKey=dem_seats%3A145&amp;rowField=draws#exact-line" TargetMode="External"/><Relationship Id="rId143" Type="http://schemas.openxmlformats.org/officeDocument/2006/relationships/hyperlink" Target="https://electionlens.net/source?file=seat_distribution.csv&amp;field=probability&amp;rowKey=dem_seats%3A145&amp;rowField=probability#exact-line" TargetMode="External"/><Relationship Id="rId144" Type="http://schemas.openxmlformats.org/officeDocument/2006/relationships/hyperlink" Target="https://electionlens.net/source?file=seat_distribution.csv&amp;field=cumulative_probability&amp;rowKey=dem_seats%3A145&amp;rowField=cumulative_probability#exact-line" TargetMode="External"/><Relationship Id="rId145" Type="http://schemas.openxmlformats.org/officeDocument/2006/relationships/hyperlink" Target="https://electionlens.net/source?file=seat_distribution.csv&amp;field=dem_seats&amp;rowKey=dem_seats%3A146&amp;rowField=dem_seats#exact-line" TargetMode="External"/><Relationship Id="rId146" Type="http://schemas.openxmlformats.org/officeDocument/2006/relationships/hyperlink" Target="https://electionlens.net/source?file=seat_distribution.csv&amp;field=draws&amp;rowKey=dem_seats%3A146&amp;rowField=draws#exact-line" TargetMode="External"/><Relationship Id="rId147" Type="http://schemas.openxmlformats.org/officeDocument/2006/relationships/hyperlink" Target="https://electionlens.net/source?file=seat_distribution.csv&amp;field=probability&amp;rowKey=dem_seats%3A146&amp;rowField=probability#exact-line" TargetMode="External"/><Relationship Id="rId148" Type="http://schemas.openxmlformats.org/officeDocument/2006/relationships/hyperlink" Target="https://electionlens.net/source?file=seat_distribution.csv&amp;field=cumulative_probability&amp;rowKey=dem_seats%3A146&amp;rowField=cumulative_probability#exact-line" TargetMode="External"/><Relationship Id="rId149" Type="http://schemas.openxmlformats.org/officeDocument/2006/relationships/hyperlink" Target="https://electionlens.net/source?file=seat_distribution.csv&amp;field=dem_seats&amp;rowKey=dem_seats%3A147&amp;rowField=dem_seats#exact-line" TargetMode="External"/><Relationship Id="rId150" Type="http://schemas.openxmlformats.org/officeDocument/2006/relationships/hyperlink" Target="https://electionlens.net/source?file=seat_distribution.csv&amp;field=draws&amp;rowKey=dem_seats%3A147&amp;rowField=draws#exact-line" TargetMode="External"/><Relationship Id="rId151" Type="http://schemas.openxmlformats.org/officeDocument/2006/relationships/hyperlink" Target="https://electionlens.net/source?file=seat_distribution.csv&amp;field=probability&amp;rowKey=dem_seats%3A147&amp;rowField=probability#exact-line" TargetMode="External"/><Relationship Id="rId152" Type="http://schemas.openxmlformats.org/officeDocument/2006/relationships/hyperlink" Target="https://electionlens.net/source?file=seat_distribution.csv&amp;field=cumulative_probability&amp;rowKey=dem_seats%3A147&amp;rowField=cumulative_probability#exact-line" TargetMode="External"/><Relationship Id="rId153" Type="http://schemas.openxmlformats.org/officeDocument/2006/relationships/hyperlink" Target="https://electionlens.net/source?file=seat_distribution.csv&amp;field=dem_seats&amp;rowKey=dem_seats%3A148&amp;rowField=dem_seats#exact-line" TargetMode="External"/><Relationship Id="rId154" Type="http://schemas.openxmlformats.org/officeDocument/2006/relationships/hyperlink" Target="https://electionlens.net/source?file=seat_distribution.csv&amp;field=draws&amp;rowKey=dem_seats%3A148&amp;rowField=draws#exact-line" TargetMode="External"/><Relationship Id="rId155" Type="http://schemas.openxmlformats.org/officeDocument/2006/relationships/hyperlink" Target="https://electionlens.net/source?file=seat_distribution.csv&amp;field=probability&amp;rowKey=dem_seats%3A148&amp;rowField=probability#exact-line" TargetMode="External"/><Relationship Id="rId156" Type="http://schemas.openxmlformats.org/officeDocument/2006/relationships/hyperlink" Target="https://electionlens.net/source?file=seat_distribution.csv&amp;field=cumulative_probability&amp;rowKey=dem_seats%3A148&amp;rowField=cumulative_probability#exact-line" TargetMode="External"/><Relationship Id="rId157" Type="http://schemas.openxmlformats.org/officeDocument/2006/relationships/hyperlink" Target="https://electionlens.net/source?file=seat_distribution.csv&amp;field=dem_seats&amp;rowKey=dem_seats%3A149&amp;rowField=dem_seats#exact-line" TargetMode="External"/><Relationship Id="rId158" Type="http://schemas.openxmlformats.org/officeDocument/2006/relationships/hyperlink" Target="https://electionlens.net/source?file=seat_distribution.csv&amp;field=draws&amp;rowKey=dem_seats%3A149&amp;rowField=draws#exact-line" TargetMode="External"/><Relationship Id="rId159" Type="http://schemas.openxmlformats.org/officeDocument/2006/relationships/hyperlink" Target="https://electionlens.net/source?file=seat_distribution.csv&amp;field=probability&amp;rowKey=dem_seats%3A149&amp;rowField=probability#exact-line" TargetMode="External"/><Relationship Id="rId160" Type="http://schemas.openxmlformats.org/officeDocument/2006/relationships/hyperlink" Target="https://electionlens.net/source?file=seat_distribution.csv&amp;field=cumulative_probability&amp;rowKey=dem_seats%3A149&amp;rowField=cumulative_probability#exact-line" TargetMode="External"/><Relationship Id="rId161" Type="http://schemas.openxmlformats.org/officeDocument/2006/relationships/hyperlink" Target="https://electionlens.net/source?file=seat_distribution.csv&amp;field=dem_seats&amp;rowKey=dem_seats%3A150&amp;rowField=dem_seats#exact-line" TargetMode="External"/><Relationship Id="rId162" Type="http://schemas.openxmlformats.org/officeDocument/2006/relationships/hyperlink" Target="https://electionlens.net/source?file=seat_distribution.csv&amp;field=draws&amp;rowKey=dem_seats%3A150&amp;rowField=draws#exact-line" TargetMode="External"/><Relationship Id="rId163" Type="http://schemas.openxmlformats.org/officeDocument/2006/relationships/hyperlink" Target="https://electionlens.net/source?file=seat_distribution.csv&amp;field=probability&amp;rowKey=dem_seats%3A150&amp;rowField=probability#exact-line" TargetMode="External"/><Relationship Id="rId164" Type="http://schemas.openxmlformats.org/officeDocument/2006/relationships/hyperlink" Target="https://electionlens.net/source?file=seat_distribution.csv&amp;field=cumulative_probability&amp;rowKey=dem_seats%3A150&amp;rowField=cumulative_probability#exact-line" TargetMode="External"/><Relationship Id="rId165" Type="http://schemas.openxmlformats.org/officeDocument/2006/relationships/hyperlink" Target="https://electionlens.net/source?file=seat_distribution.csv&amp;field=dem_seats&amp;rowKey=dem_seats%3A151&amp;rowField=dem_seats#exact-line" TargetMode="External"/><Relationship Id="rId166" Type="http://schemas.openxmlformats.org/officeDocument/2006/relationships/hyperlink" Target="https://electionlens.net/source?file=seat_distribution.csv&amp;field=draws&amp;rowKey=dem_seats%3A151&amp;rowField=draws#exact-line" TargetMode="External"/><Relationship Id="rId167" Type="http://schemas.openxmlformats.org/officeDocument/2006/relationships/hyperlink" Target="https://electionlens.net/source?file=seat_distribution.csv&amp;field=probability&amp;rowKey=dem_seats%3A151&amp;rowField=probability#exact-line" TargetMode="External"/><Relationship Id="rId168" Type="http://schemas.openxmlformats.org/officeDocument/2006/relationships/hyperlink" Target="https://electionlens.net/source?file=seat_distribution.csv&amp;field=cumulative_probability&amp;rowKey=dem_seats%3A151&amp;rowField=cumulative_probability#exact-line" TargetMode="External"/><Relationship Id="rId169" Type="http://schemas.openxmlformats.org/officeDocument/2006/relationships/hyperlink" Target="https://electionlens.net/source?file=seat_distribution.csv&amp;field=dem_seats&amp;rowKey=dem_seats%3A152&amp;rowField=dem_seats#exact-line" TargetMode="External"/><Relationship Id="rId170" Type="http://schemas.openxmlformats.org/officeDocument/2006/relationships/hyperlink" Target="https://electionlens.net/source?file=seat_distribution.csv&amp;field=draws&amp;rowKey=dem_seats%3A152&amp;rowField=draws#exact-line" TargetMode="External"/><Relationship Id="rId171" Type="http://schemas.openxmlformats.org/officeDocument/2006/relationships/hyperlink" Target="https://electionlens.net/source?file=seat_distribution.csv&amp;field=probability&amp;rowKey=dem_seats%3A152&amp;rowField=probability#exact-line" TargetMode="External"/><Relationship Id="rId172" Type="http://schemas.openxmlformats.org/officeDocument/2006/relationships/hyperlink" Target="https://electionlens.net/source?file=seat_distribution.csv&amp;field=cumulative_probability&amp;rowKey=dem_seats%3A152&amp;rowField=cumulative_probability#exact-line" TargetMode="External"/><Relationship Id="rId173" Type="http://schemas.openxmlformats.org/officeDocument/2006/relationships/hyperlink" Target="https://electionlens.net/source?file=seat_distribution.csv&amp;field=dem_seats&amp;rowKey=dem_seats%3A153&amp;rowField=dem_seats#exact-line" TargetMode="External"/><Relationship Id="rId174" Type="http://schemas.openxmlformats.org/officeDocument/2006/relationships/hyperlink" Target="https://electionlens.net/source?file=seat_distribution.csv&amp;field=draws&amp;rowKey=dem_seats%3A153&amp;rowField=draws#exact-line" TargetMode="External"/><Relationship Id="rId175" Type="http://schemas.openxmlformats.org/officeDocument/2006/relationships/hyperlink" Target="https://electionlens.net/source?file=seat_distribution.csv&amp;field=probability&amp;rowKey=dem_seats%3A153&amp;rowField=probability#exact-line" TargetMode="External"/><Relationship Id="rId176" Type="http://schemas.openxmlformats.org/officeDocument/2006/relationships/hyperlink" Target="https://electionlens.net/source?file=seat_distribution.csv&amp;field=cumulative_probability&amp;rowKey=dem_seats%3A153&amp;rowField=cumulative_probability#exact-line" TargetMode="External"/><Relationship Id="rId177" Type="http://schemas.openxmlformats.org/officeDocument/2006/relationships/hyperlink" Target="https://electionlens.net/source?file=seat_distribution.csv&amp;field=dem_seats&amp;rowKey=dem_seats%3A154&amp;rowField=dem_seats#exact-line" TargetMode="External"/><Relationship Id="rId178" Type="http://schemas.openxmlformats.org/officeDocument/2006/relationships/hyperlink" Target="https://electionlens.net/source?file=seat_distribution.csv&amp;field=draws&amp;rowKey=dem_seats%3A154&amp;rowField=draws#exact-line" TargetMode="External"/><Relationship Id="rId179" Type="http://schemas.openxmlformats.org/officeDocument/2006/relationships/hyperlink" Target="https://electionlens.net/source?file=seat_distribution.csv&amp;field=probability&amp;rowKey=dem_seats%3A154&amp;rowField=probability#exact-line" TargetMode="External"/><Relationship Id="rId180" Type="http://schemas.openxmlformats.org/officeDocument/2006/relationships/hyperlink" Target="https://electionlens.net/source?file=seat_distribution.csv&amp;field=cumulative_probability&amp;rowKey=dem_seats%3A154&amp;rowField=cumulative_probability#exact-line" TargetMode="External"/><Relationship Id="rId181" Type="http://schemas.openxmlformats.org/officeDocument/2006/relationships/hyperlink" Target="https://electionlens.net/source?file=seat_distribution.csv&amp;field=dem_seats&amp;rowKey=dem_seats%3A155&amp;rowField=dem_seats#exact-line" TargetMode="External"/><Relationship Id="rId182" Type="http://schemas.openxmlformats.org/officeDocument/2006/relationships/hyperlink" Target="https://electionlens.net/source?file=seat_distribution.csv&amp;field=draws&amp;rowKey=dem_seats%3A155&amp;rowField=draws#exact-line" TargetMode="External"/><Relationship Id="rId183" Type="http://schemas.openxmlformats.org/officeDocument/2006/relationships/hyperlink" Target="https://electionlens.net/source?file=seat_distribution.csv&amp;field=probability&amp;rowKey=dem_seats%3A155&amp;rowField=probability#exact-line" TargetMode="External"/><Relationship Id="rId184" Type="http://schemas.openxmlformats.org/officeDocument/2006/relationships/hyperlink" Target="https://electionlens.net/source?file=seat_distribution.csv&amp;field=cumulative_probability&amp;rowKey=dem_seats%3A155&amp;rowField=cumulative_probability#exact-line" TargetMode="External"/><Relationship Id="rId185" Type="http://schemas.openxmlformats.org/officeDocument/2006/relationships/hyperlink" Target="https://electionlens.net/source?file=seat_distribution.csv&amp;field=dem_seats&amp;rowKey=dem_seats%3A156&amp;rowField=dem_seats#exact-line" TargetMode="External"/><Relationship Id="rId186" Type="http://schemas.openxmlformats.org/officeDocument/2006/relationships/hyperlink" Target="https://electionlens.net/source?file=seat_distribution.csv&amp;field=draws&amp;rowKey=dem_seats%3A156&amp;rowField=draws#exact-line" TargetMode="External"/><Relationship Id="rId187" Type="http://schemas.openxmlformats.org/officeDocument/2006/relationships/hyperlink" Target="https://electionlens.net/source?file=seat_distribution.csv&amp;field=probability&amp;rowKey=dem_seats%3A156&amp;rowField=probability#exact-line" TargetMode="External"/><Relationship Id="rId188" Type="http://schemas.openxmlformats.org/officeDocument/2006/relationships/hyperlink" Target="https://electionlens.net/source?file=seat_distribution.csv&amp;field=cumulative_probability&amp;rowKey=dem_seats%3A156&amp;rowField=cumulative_probability#exact-line" TargetMode="External"/><Relationship Id="rId189" Type="http://schemas.openxmlformats.org/officeDocument/2006/relationships/hyperlink" Target="https://electionlens.net/source?file=seat_distribution.csv&amp;field=dem_seats&amp;rowKey=dem_seats%3A157&amp;rowField=dem_seats#exact-line" TargetMode="External"/><Relationship Id="rId190" Type="http://schemas.openxmlformats.org/officeDocument/2006/relationships/hyperlink" Target="https://electionlens.net/source?file=seat_distribution.csv&amp;field=draws&amp;rowKey=dem_seats%3A157&amp;rowField=draws#exact-line" TargetMode="External"/><Relationship Id="rId191" Type="http://schemas.openxmlformats.org/officeDocument/2006/relationships/hyperlink" Target="https://electionlens.net/source?file=seat_distribution.csv&amp;field=probability&amp;rowKey=dem_seats%3A157&amp;rowField=probability#exact-line" TargetMode="External"/><Relationship Id="rId192" Type="http://schemas.openxmlformats.org/officeDocument/2006/relationships/hyperlink" Target="https://electionlens.net/source?file=seat_distribution.csv&amp;field=cumulative_probability&amp;rowKey=dem_seats%3A157&amp;rowField=cumulative_probability#exact-line" TargetMode="External"/><Relationship Id="rId193" Type="http://schemas.openxmlformats.org/officeDocument/2006/relationships/hyperlink" Target="https://electionlens.net/source?file=seat_distribution.csv&amp;field=dem_seats&amp;rowKey=dem_seats%3A158&amp;rowField=dem_seats#exact-line" TargetMode="External"/><Relationship Id="rId194" Type="http://schemas.openxmlformats.org/officeDocument/2006/relationships/hyperlink" Target="https://electionlens.net/source?file=seat_distribution.csv&amp;field=draws&amp;rowKey=dem_seats%3A158&amp;rowField=draws#exact-line" TargetMode="External"/><Relationship Id="rId195" Type="http://schemas.openxmlformats.org/officeDocument/2006/relationships/hyperlink" Target="https://electionlens.net/source?file=seat_distribution.csv&amp;field=probability&amp;rowKey=dem_seats%3A158&amp;rowField=probability#exact-line" TargetMode="External"/><Relationship Id="rId196" Type="http://schemas.openxmlformats.org/officeDocument/2006/relationships/hyperlink" Target="https://electionlens.net/source?file=seat_distribution.csv&amp;field=cumulative_probability&amp;rowKey=dem_seats%3A158&amp;rowField=cumulative_probability#exact-line" TargetMode="External"/><Relationship Id="rId197" Type="http://schemas.openxmlformats.org/officeDocument/2006/relationships/hyperlink" Target="https://electionlens.net/source?file=seat_distribution.csv&amp;field=dem_seats&amp;rowKey=dem_seats%3A159&amp;rowField=dem_seats#exact-line" TargetMode="External"/><Relationship Id="rId198" Type="http://schemas.openxmlformats.org/officeDocument/2006/relationships/hyperlink" Target="https://electionlens.net/source?file=seat_distribution.csv&amp;field=draws&amp;rowKey=dem_seats%3A159&amp;rowField=draws#exact-line" TargetMode="External"/><Relationship Id="rId199" Type="http://schemas.openxmlformats.org/officeDocument/2006/relationships/hyperlink" Target="https://electionlens.net/source?file=seat_distribution.csv&amp;field=probability&amp;rowKey=dem_seats%3A159&amp;rowField=probability#exact-line" TargetMode="External"/><Relationship Id="rId200" Type="http://schemas.openxmlformats.org/officeDocument/2006/relationships/hyperlink" Target="https://electionlens.net/source?file=seat_distribution.csv&amp;field=cumulative_probability&amp;rowKey=dem_seats%3A159&amp;rowField=cumulative_probability#exact-line" TargetMode="External"/><Relationship Id="rId201" Type="http://schemas.openxmlformats.org/officeDocument/2006/relationships/hyperlink" Target="https://electionlens.net/source?file=seat_distribution.csv&amp;field=dem_seats&amp;rowKey=dem_seats%3A160&amp;rowField=dem_seats#exact-line" TargetMode="External"/><Relationship Id="rId202" Type="http://schemas.openxmlformats.org/officeDocument/2006/relationships/hyperlink" Target="https://electionlens.net/source?file=seat_distribution.csv&amp;field=draws&amp;rowKey=dem_seats%3A160&amp;rowField=draws#exact-line" TargetMode="External"/><Relationship Id="rId203" Type="http://schemas.openxmlformats.org/officeDocument/2006/relationships/hyperlink" Target="https://electionlens.net/source?file=seat_distribution.csv&amp;field=probability&amp;rowKey=dem_seats%3A160&amp;rowField=probability#exact-line" TargetMode="External"/><Relationship Id="rId204" Type="http://schemas.openxmlformats.org/officeDocument/2006/relationships/hyperlink" Target="https://electionlens.net/source?file=seat_distribution.csv&amp;field=cumulative_probability&amp;rowKey=dem_seats%3A160&amp;rowField=cumulative_probability#exact-line" TargetMode="External"/><Relationship Id="rId205" Type="http://schemas.openxmlformats.org/officeDocument/2006/relationships/hyperlink" Target="https://electionlens.net/source?file=seat_distribution.csv&amp;field=dem_seats&amp;rowKey=dem_seats%3A161&amp;rowField=dem_seats#exact-line" TargetMode="External"/><Relationship Id="rId206" Type="http://schemas.openxmlformats.org/officeDocument/2006/relationships/hyperlink" Target="https://electionlens.net/source?file=seat_distribution.csv&amp;field=draws&amp;rowKey=dem_seats%3A161&amp;rowField=draws#exact-line" TargetMode="External"/><Relationship Id="rId207" Type="http://schemas.openxmlformats.org/officeDocument/2006/relationships/hyperlink" Target="https://electionlens.net/source?file=seat_distribution.csv&amp;field=probability&amp;rowKey=dem_seats%3A161&amp;rowField=probability#exact-line" TargetMode="External"/><Relationship Id="rId208" Type="http://schemas.openxmlformats.org/officeDocument/2006/relationships/hyperlink" Target="https://electionlens.net/source?file=seat_distribution.csv&amp;field=cumulative_probability&amp;rowKey=dem_seats%3A161&amp;rowField=cumulative_probability#exact-line" TargetMode="External"/><Relationship Id="rId209" Type="http://schemas.openxmlformats.org/officeDocument/2006/relationships/hyperlink" Target="https://electionlens.net/source?file=seat_distribution.csv&amp;field=dem_seats&amp;rowKey=dem_seats%3A162&amp;rowField=dem_seats#exact-line" TargetMode="External"/><Relationship Id="rId210" Type="http://schemas.openxmlformats.org/officeDocument/2006/relationships/hyperlink" Target="https://electionlens.net/source?file=seat_distribution.csv&amp;field=draws&amp;rowKey=dem_seats%3A162&amp;rowField=draws#exact-line" TargetMode="External"/><Relationship Id="rId211" Type="http://schemas.openxmlformats.org/officeDocument/2006/relationships/hyperlink" Target="https://electionlens.net/source?file=seat_distribution.csv&amp;field=probability&amp;rowKey=dem_seats%3A162&amp;rowField=probability#exact-line" TargetMode="External"/><Relationship Id="rId212" Type="http://schemas.openxmlformats.org/officeDocument/2006/relationships/hyperlink" Target="https://electionlens.net/source?file=seat_distribution.csv&amp;field=cumulative_probability&amp;rowKey=dem_seats%3A162&amp;rowField=cumulative_probability#exact-line" TargetMode="External"/><Relationship Id="rId213" Type="http://schemas.openxmlformats.org/officeDocument/2006/relationships/hyperlink" Target="https://electionlens.net/source?file=seat_distribution.csv&amp;field=dem_seats&amp;rowKey=dem_seats%3A163&amp;rowField=dem_seats#exact-line" TargetMode="External"/><Relationship Id="rId214" Type="http://schemas.openxmlformats.org/officeDocument/2006/relationships/hyperlink" Target="https://electionlens.net/source?file=seat_distribution.csv&amp;field=draws&amp;rowKey=dem_seats%3A163&amp;rowField=draws#exact-line" TargetMode="External"/><Relationship Id="rId215" Type="http://schemas.openxmlformats.org/officeDocument/2006/relationships/hyperlink" Target="https://electionlens.net/source?file=seat_distribution.csv&amp;field=probability&amp;rowKey=dem_seats%3A163&amp;rowField=probability#exact-line" TargetMode="External"/><Relationship Id="rId216" Type="http://schemas.openxmlformats.org/officeDocument/2006/relationships/hyperlink" Target="https://electionlens.net/source?file=seat_distribution.csv&amp;field=cumulative_probability&amp;rowKey=dem_seats%3A163&amp;rowField=cumulative_probability#exact-line" TargetMode="External"/><Relationship Id="rId217" Type="http://schemas.openxmlformats.org/officeDocument/2006/relationships/hyperlink" Target="https://electionlens.net/source?file=seat_distribution.csv&amp;field=dem_seats&amp;rowKey=dem_seats%3A164&amp;rowField=dem_seats#exact-line" TargetMode="External"/><Relationship Id="rId218" Type="http://schemas.openxmlformats.org/officeDocument/2006/relationships/hyperlink" Target="https://electionlens.net/source?file=seat_distribution.csv&amp;field=draws&amp;rowKey=dem_seats%3A164&amp;rowField=draws#exact-line" TargetMode="External"/><Relationship Id="rId219" Type="http://schemas.openxmlformats.org/officeDocument/2006/relationships/hyperlink" Target="https://electionlens.net/source?file=seat_distribution.csv&amp;field=probability&amp;rowKey=dem_seats%3A164&amp;rowField=probability#exact-line" TargetMode="External"/><Relationship Id="rId220" Type="http://schemas.openxmlformats.org/officeDocument/2006/relationships/hyperlink" Target="https://electionlens.net/source?file=seat_distribution.csv&amp;field=cumulative_probability&amp;rowKey=dem_seats%3A164&amp;rowField=cumulative_probability#exact-line" TargetMode="External"/><Relationship Id="rId221" Type="http://schemas.openxmlformats.org/officeDocument/2006/relationships/hyperlink" Target="https://electionlens.net/source?file=seat_distribution.csv&amp;field=dem_seats&amp;rowKey=dem_seats%3A165&amp;rowField=dem_seats#exact-line" TargetMode="External"/><Relationship Id="rId222" Type="http://schemas.openxmlformats.org/officeDocument/2006/relationships/hyperlink" Target="https://electionlens.net/source?file=seat_distribution.csv&amp;field=draws&amp;rowKey=dem_seats%3A165&amp;rowField=draws#exact-line" TargetMode="External"/><Relationship Id="rId223" Type="http://schemas.openxmlformats.org/officeDocument/2006/relationships/hyperlink" Target="https://electionlens.net/source?file=seat_distribution.csv&amp;field=probability&amp;rowKey=dem_seats%3A165&amp;rowField=probability#exact-line" TargetMode="External"/><Relationship Id="rId224" Type="http://schemas.openxmlformats.org/officeDocument/2006/relationships/hyperlink" Target="https://electionlens.net/source?file=seat_distribution.csv&amp;field=cumulative_probability&amp;rowKey=dem_seats%3A165&amp;rowField=cumulative_probability#exact-line" TargetMode="External"/><Relationship Id="rId225" Type="http://schemas.openxmlformats.org/officeDocument/2006/relationships/hyperlink" Target="https://electionlens.net/source?file=seat_distribution.csv&amp;field=dem_seats&amp;rowKey=dem_seats%3A166&amp;rowField=dem_seats#exact-line" TargetMode="External"/><Relationship Id="rId226" Type="http://schemas.openxmlformats.org/officeDocument/2006/relationships/hyperlink" Target="https://electionlens.net/source?file=seat_distribution.csv&amp;field=draws&amp;rowKey=dem_seats%3A166&amp;rowField=draws#exact-line" TargetMode="External"/><Relationship Id="rId227" Type="http://schemas.openxmlformats.org/officeDocument/2006/relationships/hyperlink" Target="https://electionlens.net/source?file=seat_distribution.csv&amp;field=probability&amp;rowKey=dem_seats%3A166&amp;rowField=probability#exact-line" TargetMode="External"/><Relationship Id="rId228" Type="http://schemas.openxmlformats.org/officeDocument/2006/relationships/hyperlink" Target="https://electionlens.net/source?file=seat_distribution.csv&amp;field=cumulative_probability&amp;rowKey=dem_seats%3A166&amp;rowField=cumulative_probability#exact-line" TargetMode="External"/><Relationship Id="rId229" Type="http://schemas.openxmlformats.org/officeDocument/2006/relationships/hyperlink" Target="https://electionlens.net/source?file=seat_distribution.csv&amp;field=dem_seats&amp;rowKey=dem_seats%3A167&amp;rowField=dem_seats#exact-line" TargetMode="External"/><Relationship Id="rId230" Type="http://schemas.openxmlformats.org/officeDocument/2006/relationships/hyperlink" Target="https://electionlens.net/source?file=seat_distribution.csv&amp;field=draws&amp;rowKey=dem_seats%3A167&amp;rowField=draws#exact-line" TargetMode="External"/><Relationship Id="rId231" Type="http://schemas.openxmlformats.org/officeDocument/2006/relationships/hyperlink" Target="https://electionlens.net/source?file=seat_distribution.csv&amp;field=probability&amp;rowKey=dem_seats%3A167&amp;rowField=probability#exact-line" TargetMode="External"/><Relationship Id="rId232" Type="http://schemas.openxmlformats.org/officeDocument/2006/relationships/hyperlink" Target="https://electionlens.net/source?file=seat_distribution.csv&amp;field=cumulative_probability&amp;rowKey=dem_seats%3A167&amp;rowField=cumulative_probability#exact-line" TargetMode="External"/><Relationship Id="rId233" Type="http://schemas.openxmlformats.org/officeDocument/2006/relationships/hyperlink" Target="https://electionlens.net/source?file=seat_distribution.csv&amp;field=dem_seats&amp;rowKey=dem_seats%3A168&amp;rowField=dem_seats#exact-line" TargetMode="External"/><Relationship Id="rId234" Type="http://schemas.openxmlformats.org/officeDocument/2006/relationships/hyperlink" Target="https://electionlens.net/source?file=seat_distribution.csv&amp;field=draws&amp;rowKey=dem_seats%3A168&amp;rowField=draws#exact-line" TargetMode="External"/><Relationship Id="rId235" Type="http://schemas.openxmlformats.org/officeDocument/2006/relationships/hyperlink" Target="https://electionlens.net/source?file=seat_distribution.csv&amp;field=probability&amp;rowKey=dem_seats%3A168&amp;rowField=probability#exact-line" TargetMode="External"/><Relationship Id="rId236" Type="http://schemas.openxmlformats.org/officeDocument/2006/relationships/hyperlink" Target="https://electionlens.net/source?file=seat_distribution.csv&amp;field=cumulative_probability&amp;rowKey=dem_seats%3A168&amp;rowField=cumulative_probability#exact-line" TargetMode="External"/><Relationship Id="rId237" Type="http://schemas.openxmlformats.org/officeDocument/2006/relationships/hyperlink" Target="https://electionlens.net/source?file=seat_distribution.csv&amp;field=dem_seats&amp;rowKey=dem_seats%3A169&amp;rowField=dem_seats#exact-line" TargetMode="External"/><Relationship Id="rId238" Type="http://schemas.openxmlformats.org/officeDocument/2006/relationships/hyperlink" Target="https://electionlens.net/source?file=seat_distribution.csv&amp;field=draws&amp;rowKey=dem_seats%3A169&amp;rowField=draws#exact-line" TargetMode="External"/><Relationship Id="rId239" Type="http://schemas.openxmlformats.org/officeDocument/2006/relationships/hyperlink" Target="https://electionlens.net/source?file=seat_distribution.csv&amp;field=probability&amp;rowKey=dem_seats%3A169&amp;rowField=probability#exact-line" TargetMode="External"/><Relationship Id="rId240" Type="http://schemas.openxmlformats.org/officeDocument/2006/relationships/hyperlink" Target="https://electionlens.net/source?file=seat_distribution.csv&amp;field=cumulative_probability&amp;rowKey=dem_seats%3A169&amp;rowField=cumulative_probability#exact-line" TargetMode="External"/><Relationship Id="rId241" Type="http://schemas.openxmlformats.org/officeDocument/2006/relationships/hyperlink" Target="https://electionlens.net/source?file=seat_distribution.csv&amp;field=dem_seats&amp;rowKey=dem_seats%3A170&amp;rowField=dem_seats#exact-line" TargetMode="External"/><Relationship Id="rId242" Type="http://schemas.openxmlformats.org/officeDocument/2006/relationships/hyperlink" Target="https://electionlens.net/source?file=seat_distribution.csv&amp;field=draws&amp;rowKey=dem_seats%3A170&amp;rowField=draws#exact-line" TargetMode="External"/><Relationship Id="rId243" Type="http://schemas.openxmlformats.org/officeDocument/2006/relationships/hyperlink" Target="https://electionlens.net/source?file=seat_distribution.csv&amp;field=probability&amp;rowKey=dem_seats%3A170&amp;rowField=probability#exact-line" TargetMode="External"/><Relationship Id="rId244" Type="http://schemas.openxmlformats.org/officeDocument/2006/relationships/hyperlink" Target="https://electionlens.net/source?file=seat_distribution.csv&amp;field=cumulative_probability&amp;rowKey=dem_seats%3A170&amp;rowField=cumulative_probability#exact-line" TargetMode="External"/><Relationship Id="rId245" Type="http://schemas.openxmlformats.org/officeDocument/2006/relationships/hyperlink" Target="https://electionlens.net/source?file=seat_distribution.csv&amp;field=dem_seats&amp;rowKey=dem_seats%3A171&amp;rowField=dem_seats#exact-line" TargetMode="External"/><Relationship Id="rId246" Type="http://schemas.openxmlformats.org/officeDocument/2006/relationships/hyperlink" Target="https://electionlens.net/source?file=seat_distribution.csv&amp;field=draws&amp;rowKey=dem_seats%3A171&amp;rowField=draws#exact-line" TargetMode="External"/><Relationship Id="rId247" Type="http://schemas.openxmlformats.org/officeDocument/2006/relationships/hyperlink" Target="https://electionlens.net/source?file=seat_distribution.csv&amp;field=probability&amp;rowKey=dem_seats%3A171&amp;rowField=probability#exact-line" TargetMode="External"/><Relationship Id="rId248" Type="http://schemas.openxmlformats.org/officeDocument/2006/relationships/hyperlink" Target="https://electionlens.net/source?file=seat_distribution.csv&amp;field=cumulative_probability&amp;rowKey=dem_seats%3A171&amp;rowField=cumulative_probability#exact-line" TargetMode="External"/><Relationship Id="rId249" Type="http://schemas.openxmlformats.org/officeDocument/2006/relationships/hyperlink" Target="https://electionlens.net/source?file=seat_distribution.csv&amp;field=dem_seats&amp;rowKey=dem_seats%3A172&amp;rowField=dem_seats#exact-line" TargetMode="External"/><Relationship Id="rId250" Type="http://schemas.openxmlformats.org/officeDocument/2006/relationships/hyperlink" Target="https://electionlens.net/source?file=seat_distribution.csv&amp;field=draws&amp;rowKey=dem_seats%3A172&amp;rowField=draws#exact-line" TargetMode="External"/><Relationship Id="rId251" Type="http://schemas.openxmlformats.org/officeDocument/2006/relationships/hyperlink" Target="https://electionlens.net/source?file=seat_distribution.csv&amp;field=probability&amp;rowKey=dem_seats%3A172&amp;rowField=probability#exact-line" TargetMode="External"/><Relationship Id="rId252" Type="http://schemas.openxmlformats.org/officeDocument/2006/relationships/hyperlink" Target="https://electionlens.net/source?file=seat_distribution.csv&amp;field=cumulative_probability&amp;rowKey=dem_seats%3A172&amp;rowField=cumulative_probability#exact-line" TargetMode="External"/><Relationship Id="rId253" Type="http://schemas.openxmlformats.org/officeDocument/2006/relationships/hyperlink" Target="https://electionlens.net/source?file=seat_distribution.csv&amp;field=dem_seats&amp;rowKey=dem_seats%3A173&amp;rowField=dem_seats#exact-line" TargetMode="External"/><Relationship Id="rId254" Type="http://schemas.openxmlformats.org/officeDocument/2006/relationships/hyperlink" Target="https://electionlens.net/source?file=seat_distribution.csv&amp;field=draws&amp;rowKey=dem_seats%3A173&amp;rowField=draws#exact-line" TargetMode="External"/><Relationship Id="rId255" Type="http://schemas.openxmlformats.org/officeDocument/2006/relationships/hyperlink" Target="https://electionlens.net/source?file=seat_distribution.csv&amp;field=probability&amp;rowKey=dem_seats%3A173&amp;rowField=probability#exact-line" TargetMode="External"/><Relationship Id="rId256" Type="http://schemas.openxmlformats.org/officeDocument/2006/relationships/hyperlink" Target="https://electionlens.net/source?file=seat_distribution.csv&amp;field=cumulative_probability&amp;rowKey=dem_seats%3A173&amp;rowField=cumulative_probability#exact-line" TargetMode="External"/><Relationship Id="rId257" Type="http://schemas.openxmlformats.org/officeDocument/2006/relationships/hyperlink" Target="https://electionlens.net/source?file=seat_distribution.csv&amp;field=dem_seats&amp;rowKey=dem_seats%3A174&amp;rowField=dem_seats#exact-line" TargetMode="External"/><Relationship Id="rId258" Type="http://schemas.openxmlformats.org/officeDocument/2006/relationships/hyperlink" Target="https://electionlens.net/source?file=seat_distribution.csv&amp;field=draws&amp;rowKey=dem_seats%3A174&amp;rowField=draws#exact-line" TargetMode="External"/><Relationship Id="rId259" Type="http://schemas.openxmlformats.org/officeDocument/2006/relationships/hyperlink" Target="https://electionlens.net/source?file=seat_distribution.csv&amp;field=probability&amp;rowKey=dem_seats%3A174&amp;rowField=probability#exact-line" TargetMode="External"/><Relationship Id="rId260" Type="http://schemas.openxmlformats.org/officeDocument/2006/relationships/hyperlink" Target="https://electionlens.net/source?file=seat_distribution.csv&amp;field=cumulative_probability&amp;rowKey=dem_seats%3A174&amp;rowField=cumulative_probability#exact-line" TargetMode="External"/><Relationship Id="rId261" Type="http://schemas.openxmlformats.org/officeDocument/2006/relationships/hyperlink" Target="https://electionlens.net/source?file=seat_distribution.csv&amp;field=dem_seats&amp;rowKey=dem_seats%3A175&amp;rowField=dem_seats#exact-line" TargetMode="External"/><Relationship Id="rId262" Type="http://schemas.openxmlformats.org/officeDocument/2006/relationships/hyperlink" Target="https://electionlens.net/source?file=seat_distribution.csv&amp;field=draws&amp;rowKey=dem_seats%3A175&amp;rowField=draws#exact-line" TargetMode="External"/><Relationship Id="rId263" Type="http://schemas.openxmlformats.org/officeDocument/2006/relationships/hyperlink" Target="https://electionlens.net/source?file=seat_distribution.csv&amp;field=probability&amp;rowKey=dem_seats%3A175&amp;rowField=probability#exact-line" TargetMode="External"/><Relationship Id="rId264" Type="http://schemas.openxmlformats.org/officeDocument/2006/relationships/hyperlink" Target="https://electionlens.net/source?file=seat_distribution.csv&amp;field=cumulative_probability&amp;rowKey=dem_seats%3A175&amp;rowField=cumulative_probability#exact-line" TargetMode="External"/><Relationship Id="rId265" Type="http://schemas.openxmlformats.org/officeDocument/2006/relationships/hyperlink" Target="https://electionlens.net/source?file=seat_distribution.csv&amp;field=dem_seats&amp;rowKey=dem_seats%3A176&amp;rowField=dem_seats#exact-line" TargetMode="External"/><Relationship Id="rId266" Type="http://schemas.openxmlformats.org/officeDocument/2006/relationships/hyperlink" Target="https://electionlens.net/source?file=seat_distribution.csv&amp;field=draws&amp;rowKey=dem_seats%3A176&amp;rowField=draws#exact-line" TargetMode="External"/><Relationship Id="rId267" Type="http://schemas.openxmlformats.org/officeDocument/2006/relationships/hyperlink" Target="https://electionlens.net/source?file=seat_distribution.csv&amp;field=probability&amp;rowKey=dem_seats%3A176&amp;rowField=probability#exact-line" TargetMode="External"/><Relationship Id="rId268" Type="http://schemas.openxmlformats.org/officeDocument/2006/relationships/hyperlink" Target="https://electionlens.net/source?file=seat_distribution.csv&amp;field=cumulative_probability&amp;rowKey=dem_seats%3A176&amp;rowField=cumulative_probability#exact-line" TargetMode="External"/><Relationship Id="rId269" Type="http://schemas.openxmlformats.org/officeDocument/2006/relationships/hyperlink" Target="https://electionlens.net/source?file=seat_distribution.csv&amp;field=dem_seats&amp;rowKey=dem_seats%3A177&amp;rowField=dem_seats#exact-line" TargetMode="External"/><Relationship Id="rId270" Type="http://schemas.openxmlformats.org/officeDocument/2006/relationships/hyperlink" Target="https://electionlens.net/source?file=seat_distribution.csv&amp;field=draws&amp;rowKey=dem_seats%3A177&amp;rowField=draws#exact-line" TargetMode="External"/><Relationship Id="rId271" Type="http://schemas.openxmlformats.org/officeDocument/2006/relationships/hyperlink" Target="https://electionlens.net/source?file=seat_distribution.csv&amp;field=probability&amp;rowKey=dem_seats%3A177&amp;rowField=probability#exact-line" TargetMode="External"/><Relationship Id="rId272" Type="http://schemas.openxmlformats.org/officeDocument/2006/relationships/hyperlink" Target="https://electionlens.net/source?file=seat_distribution.csv&amp;field=cumulative_probability&amp;rowKey=dem_seats%3A177&amp;rowField=cumulative_probability#exact-line" TargetMode="External"/><Relationship Id="rId273" Type="http://schemas.openxmlformats.org/officeDocument/2006/relationships/hyperlink" Target="https://electionlens.net/source?file=seat_distribution.csv&amp;field=dem_seats&amp;rowKey=dem_seats%3A178&amp;rowField=dem_seats#exact-line" TargetMode="External"/><Relationship Id="rId274" Type="http://schemas.openxmlformats.org/officeDocument/2006/relationships/hyperlink" Target="https://electionlens.net/source?file=seat_distribution.csv&amp;field=draws&amp;rowKey=dem_seats%3A178&amp;rowField=draws#exact-line" TargetMode="External"/><Relationship Id="rId275" Type="http://schemas.openxmlformats.org/officeDocument/2006/relationships/hyperlink" Target="https://electionlens.net/source?file=seat_distribution.csv&amp;field=probability&amp;rowKey=dem_seats%3A178&amp;rowField=probability#exact-line" TargetMode="External"/><Relationship Id="rId276" Type="http://schemas.openxmlformats.org/officeDocument/2006/relationships/hyperlink" Target="https://electionlens.net/source?file=seat_distribution.csv&amp;field=cumulative_probability&amp;rowKey=dem_seats%3A178&amp;rowField=cumulative_probability#exact-line" TargetMode="External"/><Relationship Id="rId277" Type="http://schemas.openxmlformats.org/officeDocument/2006/relationships/hyperlink" Target="https://electionlens.net/source?file=seat_distribution.csv&amp;field=dem_seats&amp;rowKey=dem_seats%3A179&amp;rowField=dem_seats#exact-line" TargetMode="External"/><Relationship Id="rId278" Type="http://schemas.openxmlformats.org/officeDocument/2006/relationships/hyperlink" Target="https://electionlens.net/source?file=seat_distribution.csv&amp;field=draws&amp;rowKey=dem_seats%3A179&amp;rowField=draws#exact-line" TargetMode="External"/><Relationship Id="rId279" Type="http://schemas.openxmlformats.org/officeDocument/2006/relationships/hyperlink" Target="https://electionlens.net/source?file=seat_distribution.csv&amp;field=probability&amp;rowKey=dem_seats%3A179&amp;rowField=probability#exact-line" TargetMode="External"/><Relationship Id="rId280" Type="http://schemas.openxmlformats.org/officeDocument/2006/relationships/hyperlink" Target="https://electionlens.net/source?file=seat_distribution.csv&amp;field=cumulative_probability&amp;rowKey=dem_seats%3A179&amp;rowField=cumulative_probability#exact-line" TargetMode="External"/><Relationship Id="rId281" Type="http://schemas.openxmlformats.org/officeDocument/2006/relationships/hyperlink" Target="https://electionlens.net/source?file=seat_distribution.csv&amp;field=dem_seats&amp;rowKey=dem_seats%3A180&amp;rowField=dem_seats#exact-line" TargetMode="External"/><Relationship Id="rId282" Type="http://schemas.openxmlformats.org/officeDocument/2006/relationships/hyperlink" Target="https://electionlens.net/source?file=seat_distribution.csv&amp;field=draws&amp;rowKey=dem_seats%3A180&amp;rowField=draws#exact-line" TargetMode="External"/><Relationship Id="rId283" Type="http://schemas.openxmlformats.org/officeDocument/2006/relationships/hyperlink" Target="https://electionlens.net/source?file=seat_distribution.csv&amp;field=probability&amp;rowKey=dem_seats%3A180&amp;rowField=probability#exact-line" TargetMode="External"/><Relationship Id="rId284" Type="http://schemas.openxmlformats.org/officeDocument/2006/relationships/hyperlink" Target="https://electionlens.net/source?file=seat_distribution.csv&amp;field=cumulative_probability&amp;rowKey=dem_seats%3A180&amp;rowField=cumulative_probability#exact-line" TargetMode="External"/><Relationship Id="rId285" Type="http://schemas.openxmlformats.org/officeDocument/2006/relationships/hyperlink" Target="https://electionlens.net/source?file=seat_distribution.csv&amp;field=dem_seats&amp;rowKey=dem_seats%3A181&amp;rowField=dem_seats#exact-line" TargetMode="External"/><Relationship Id="rId286" Type="http://schemas.openxmlformats.org/officeDocument/2006/relationships/hyperlink" Target="https://electionlens.net/source?file=seat_distribution.csv&amp;field=draws&amp;rowKey=dem_seats%3A181&amp;rowField=draws#exact-line" TargetMode="External"/><Relationship Id="rId287" Type="http://schemas.openxmlformats.org/officeDocument/2006/relationships/hyperlink" Target="https://electionlens.net/source?file=seat_distribution.csv&amp;field=probability&amp;rowKey=dem_seats%3A181&amp;rowField=probability#exact-line" TargetMode="External"/><Relationship Id="rId288" Type="http://schemas.openxmlformats.org/officeDocument/2006/relationships/hyperlink" Target="https://electionlens.net/source?file=seat_distribution.csv&amp;field=cumulative_probability&amp;rowKey=dem_seats%3A181&amp;rowField=cumulative_probability#exact-line" TargetMode="External"/><Relationship Id="rId289" Type="http://schemas.openxmlformats.org/officeDocument/2006/relationships/hyperlink" Target="https://electionlens.net/source?file=seat_distribution.csv&amp;field=dem_seats&amp;rowKey=dem_seats%3A182&amp;rowField=dem_seats#exact-line" TargetMode="External"/><Relationship Id="rId290" Type="http://schemas.openxmlformats.org/officeDocument/2006/relationships/hyperlink" Target="https://electionlens.net/source?file=seat_distribution.csv&amp;field=draws&amp;rowKey=dem_seats%3A182&amp;rowField=draws#exact-line" TargetMode="External"/><Relationship Id="rId291" Type="http://schemas.openxmlformats.org/officeDocument/2006/relationships/hyperlink" Target="https://electionlens.net/source?file=seat_distribution.csv&amp;field=probability&amp;rowKey=dem_seats%3A182&amp;rowField=probability#exact-line" TargetMode="External"/><Relationship Id="rId292" Type="http://schemas.openxmlformats.org/officeDocument/2006/relationships/hyperlink" Target="https://electionlens.net/source?file=seat_distribution.csv&amp;field=cumulative_probability&amp;rowKey=dem_seats%3A182&amp;rowField=cumulative_probability#exact-line" TargetMode="External"/><Relationship Id="rId293" Type="http://schemas.openxmlformats.org/officeDocument/2006/relationships/hyperlink" Target="https://electionlens.net/source?file=seat_distribution.csv&amp;field=dem_seats&amp;rowKey=dem_seats%3A183&amp;rowField=dem_seats#exact-line" TargetMode="External"/><Relationship Id="rId294" Type="http://schemas.openxmlformats.org/officeDocument/2006/relationships/hyperlink" Target="https://electionlens.net/source?file=seat_distribution.csv&amp;field=draws&amp;rowKey=dem_seats%3A183&amp;rowField=draws#exact-line" TargetMode="External"/><Relationship Id="rId295" Type="http://schemas.openxmlformats.org/officeDocument/2006/relationships/hyperlink" Target="https://electionlens.net/source?file=seat_distribution.csv&amp;field=probability&amp;rowKey=dem_seats%3A183&amp;rowField=probability#exact-line" TargetMode="External"/><Relationship Id="rId296" Type="http://schemas.openxmlformats.org/officeDocument/2006/relationships/hyperlink" Target="https://electionlens.net/source?file=seat_distribution.csv&amp;field=cumulative_probability&amp;rowKey=dem_seats%3A183&amp;rowField=cumulative_probability#exact-line" TargetMode="External"/><Relationship Id="rId297" Type="http://schemas.openxmlformats.org/officeDocument/2006/relationships/hyperlink" Target="https://electionlens.net/source?file=seat_distribution.csv&amp;field=dem_seats&amp;rowKey=dem_seats%3A184&amp;rowField=dem_seats#exact-line" TargetMode="External"/><Relationship Id="rId298" Type="http://schemas.openxmlformats.org/officeDocument/2006/relationships/hyperlink" Target="https://electionlens.net/source?file=seat_distribution.csv&amp;field=draws&amp;rowKey=dem_seats%3A184&amp;rowField=draws#exact-line" TargetMode="External"/><Relationship Id="rId299" Type="http://schemas.openxmlformats.org/officeDocument/2006/relationships/hyperlink" Target="https://electionlens.net/source?file=seat_distribution.csv&amp;field=probability&amp;rowKey=dem_seats%3A184&amp;rowField=probability#exact-line" TargetMode="External"/><Relationship Id="rId300" Type="http://schemas.openxmlformats.org/officeDocument/2006/relationships/hyperlink" Target="https://electionlens.net/source?file=seat_distribution.csv&amp;field=cumulative_probability&amp;rowKey=dem_seats%3A184&amp;rowField=cumulative_probability#exact-line" TargetMode="External"/><Relationship Id="rId301" Type="http://schemas.openxmlformats.org/officeDocument/2006/relationships/hyperlink" Target="https://electionlens.net/source?file=seat_distribution.csv&amp;field=dem_seats&amp;rowKey=dem_seats%3A185&amp;rowField=dem_seats#exact-line" TargetMode="External"/><Relationship Id="rId302" Type="http://schemas.openxmlformats.org/officeDocument/2006/relationships/hyperlink" Target="https://electionlens.net/source?file=seat_distribution.csv&amp;field=draws&amp;rowKey=dem_seats%3A185&amp;rowField=draws#exact-line" TargetMode="External"/><Relationship Id="rId303" Type="http://schemas.openxmlformats.org/officeDocument/2006/relationships/hyperlink" Target="https://electionlens.net/source?file=seat_distribution.csv&amp;field=probability&amp;rowKey=dem_seats%3A185&amp;rowField=probability#exact-line" TargetMode="External"/><Relationship Id="rId304" Type="http://schemas.openxmlformats.org/officeDocument/2006/relationships/hyperlink" Target="https://electionlens.net/source?file=seat_distribution.csv&amp;field=cumulative_probability&amp;rowKey=dem_seats%3A185&amp;rowField=cumulative_probability#exact-line" TargetMode="External"/><Relationship Id="rId305" Type="http://schemas.openxmlformats.org/officeDocument/2006/relationships/hyperlink" Target="https://electionlens.net/source?file=seat_distribution.csv&amp;field=dem_seats&amp;rowKey=dem_seats%3A186&amp;rowField=dem_seats#exact-line" TargetMode="External"/><Relationship Id="rId306" Type="http://schemas.openxmlformats.org/officeDocument/2006/relationships/hyperlink" Target="https://electionlens.net/source?file=seat_distribution.csv&amp;field=draws&amp;rowKey=dem_seats%3A186&amp;rowField=draws#exact-line" TargetMode="External"/><Relationship Id="rId307" Type="http://schemas.openxmlformats.org/officeDocument/2006/relationships/hyperlink" Target="https://electionlens.net/source?file=seat_distribution.csv&amp;field=probability&amp;rowKey=dem_seats%3A186&amp;rowField=probability#exact-line" TargetMode="External"/><Relationship Id="rId308" Type="http://schemas.openxmlformats.org/officeDocument/2006/relationships/hyperlink" Target="https://electionlens.net/source?file=seat_distribution.csv&amp;field=cumulative_probability&amp;rowKey=dem_seats%3A186&amp;rowField=cumulative_probability#exact-line" TargetMode="External"/><Relationship Id="rId309" Type="http://schemas.openxmlformats.org/officeDocument/2006/relationships/hyperlink" Target="https://electionlens.net/source?file=seat_distribution.csv&amp;field=dem_seats&amp;rowKey=dem_seats%3A187&amp;rowField=dem_seats#exact-line" TargetMode="External"/><Relationship Id="rId310" Type="http://schemas.openxmlformats.org/officeDocument/2006/relationships/hyperlink" Target="https://electionlens.net/source?file=seat_distribution.csv&amp;field=draws&amp;rowKey=dem_seats%3A187&amp;rowField=draws#exact-line" TargetMode="External"/><Relationship Id="rId311" Type="http://schemas.openxmlformats.org/officeDocument/2006/relationships/hyperlink" Target="https://electionlens.net/source?file=seat_distribution.csv&amp;field=probability&amp;rowKey=dem_seats%3A187&amp;rowField=probability#exact-line" TargetMode="External"/><Relationship Id="rId312" Type="http://schemas.openxmlformats.org/officeDocument/2006/relationships/hyperlink" Target="https://electionlens.net/source?file=seat_distribution.csv&amp;field=cumulative_probability&amp;rowKey=dem_seats%3A187&amp;rowField=cumulative_probability#exact-line" TargetMode="External"/><Relationship Id="rId313" Type="http://schemas.openxmlformats.org/officeDocument/2006/relationships/hyperlink" Target="https://electionlens.net/source?file=seat_distribution.csv&amp;field=dem_seats&amp;rowKey=dem_seats%3A188&amp;rowField=dem_seats#exact-line" TargetMode="External"/><Relationship Id="rId314" Type="http://schemas.openxmlformats.org/officeDocument/2006/relationships/hyperlink" Target="https://electionlens.net/source?file=seat_distribution.csv&amp;field=draws&amp;rowKey=dem_seats%3A188&amp;rowField=draws#exact-line" TargetMode="External"/><Relationship Id="rId315" Type="http://schemas.openxmlformats.org/officeDocument/2006/relationships/hyperlink" Target="https://electionlens.net/source?file=seat_distribution.csv&amp;field=probability&amp;rowKey=dem_seats%3A188&amp;rowField=probability#exact-line" TargetMode="External"/><Relationship Id="rId316" Type="http://schemas.openxmlformats.org/officeDocument/2006/relationships/hyperlink" Target="https://electionlens.net/source?file=seat_distribution.csv&amp;field=cumulative_probability&amp;rowKey=dem_seats%3A188&amp;rowField=cumulative_probability#exact-line" TargetMode="External"/><Relationship Id="rId317" Type="http://schemas.openxmlformats.org/officeDocument/2006/relationships/hyperlink" Target="https://electionlens.net/source?file=seat_distribution.csv&amp;field=dem_seats&amp;rowKey=dem_seats%3A189&amp;rowField=dem_seats#exact-line" TargetMode="External"/><Relationship Id="rId318" Type="http://schemas.openxmlformats.org/officeDocument/2006/relationships/hyperlink" Target="https://electionlens.net/source?file=seat_distribution.csv&amp;field=draws&amp;rowKey=dem_seats%3A189&amp;rowField=draws#exact-line" TargetMode="External"/><Relationship Id="rId319" Type="http://schemas.openxmlformats.org/officeDocument/2006/relationships/hyperlink" Target="https://electionlens.net/source?file=seat_distribution.csv&amp;field=probability&amp;rowKey=dem_seats%3A189&amp;rowField=probability#exact-line" TargetMode="External"/><Relationship Id="rId320" Type="http://schemas.openxmlformats.org/officeDocument/2006/relationships/hyperlink" Target="https://electionlens.net/source?file=seat_distribution.csv&amp;field=cumulative_probability&amp;rowKey=dem_seats%3A189&amp;rowField=cumulative_probability#exact-line" TargetMode="External"/><Relationship Id="rId321" Type="http://schemas.openxmlformats.org/officeDocument/2006/relationships/hyperlink" Target="https://electionlens.net/source?file=seat_distribution.csv&amp;field=dem_seats&amp;rowKey=dem_seats%3A190&amp;rowField=dem_seats#exact-line" TargetMode="External"/><Relationship Id="rId322" Type="http://schemas.openxmlformats.org/officeDocument/2006/relationships/hyperlink" Target="https://electionlens.net/source?file=seat_distribution.csv&amp;field=draws&amp;rowKey=dem_seats%3A190&amp;rowField=draws#exact-line" TargetMode="External"/><Relationship Id="rId323" Type="http://schemas.openxmlformats.org/officeDocument/2006/relationships/hyperlink" Target="https://electionlens.net/source?file=seat_distribution.csv&amp;field=probability&amp;rowKey=dem_seats%3A190&amp;rowField=probability#exact-line" TargetMode="External"/><Relationship Id="rId324" Type="http://schemas.openxmlformats.org/officeDocument/2006/relationships/hyperlink" Target="https://electionlens.net/source?file=seat_distribution.csv&amp;field=cumulative_probability&amp;rowKey=dem_seats%3A190&amp;rowField=cumulative_probability#exact-line" TargetMode="External"/><Relationship Id="rId325" Type="http://schemas.openxmlformats.org/officeDocument/2006/relationships/hyperlink" Target="https://electionlens.net/source?file=seat_distribution.csv&amp;field=dem_seats&amp;rowKey=dem_seats%3A191&amp;rowField=dem_seats#exact-line" TargetMode="External"/><Relationship Id="rId326" Type="http://schemas.openxmlformats.org/officeDocument/2006/relationships/hyperlink" Target="https://electionlens.net/source?file=seat_distribution.csv&amp;field=draws&amp;rowKey=dem_seats%3A191&amp;rowField=draws#exact-line" TargetMode="External"/><Relationship Id="rId327" Type="http://schemas.openxmlformats.org/officeDocument/2006/relationships/hyperlink" Target="https://electionlens.net/source?file=seat_distribution.csv&amp;field=probability&amp;rowKey=dem_seats%3A191&amp;rowField=probability#exact-line" TargetMode="External"/><Relationship Id="rId328" Type="http://schemas.openxmlformats.org/officeDocument/2006/relationships/hyperlink" Target="https://electionlens.net/source?file=seat_distribution.csv&amp;field=cumulative_probability&amp;rowKey=dem_seats%3A191&amp;rowField=cumulative_probability#exact-line" TargetMode="External"/><Relationship Id="rId329" Type="http://schemas.openxmlformats.org/officeDocument/2006/relationships/hyperlink" Target="https://electionlens.net/source?file=seat_distribution.csv&amp;field=dem_seats&amp;rowKey=dem_seats%3A192&amp;rowField=dem_seats#exact-line" TargetMode="External"/><Relationship Id="rId330" Type="http://schemas.openxmlformats.org/officeDocument/2006/relationships/hyperlink" Target="https://electionlens.net/source?file=seat_distribution.csv&amp;field=draws&amp;rowKey=dem_seats%3A192&amp;rowField=draws#exact-line" TargetMode="External"/><Relationship Id="rId331" Type="http://schemas.openxmlformats.org/officeDocument/2006/relationships/hyperlink" Target="https://electionlens.net/source?file=seat_distribution.csv&amp;field=probability&amp;rowKey=dem_seats%3A192&amp;rowField=probability#exact-line" TargetMode="External"/><Relationship Id="rId332" Type="http://schemas.openxmlformats.org/officeDocument/2006/relationships/hyperlink" Target="https://electionlens.net/source?file=seat_distribution.csv&amp;field=cumulative_probability&amp;rowKey=dem_seats%3A192&amp;rowField=cumulative_probability#exact-line" TargetMode="External"/><Relationship Id="rId333" Type="http://schemas.openxmlformats.org/officeDocument/2006/relationships/hyperlink" Target="https://electionlens.net/source?file=seat_distribution.csv&amp;field=dem_seats&amp;rowKey=dem_seats%3A193&amp;rowField=dem_seats#exact-line" TargetMode="External"/><Relationship Id="rId334" Type="http://schemas.openxmlformats.org/officeDocument/2006/relationships/hyperlink" Target="https://electionlens.net/source?file=seat_distribution.csv&amp;field=draws&amp;rowKey=dem_seats%3A193&amp;rowField=draws#exact-line" TargetMode="External"/><Relationship Id="rId335" Type="http://schemas.openxmlformats.org/officeDocument/2006/relationships/hyperlink" Target="https://electionlens.net/source?file=seat_distribution.csv&amp;field=probability&amp;rowKey=dem_seats%3A193&amp;rowField=probability#exact-line" TargetMode="External"/><Relationship Id="rId336" Type="http://schemas.openxmlformats.org/officeDocument/2006/relationships/hyperlink" Target="https://electionlens.net/source?file=seat_distribution.csv&amp;field=cumulative_probability&amp;rowKey=dem_seats%3A193&amp;rowField=cumulative_probability#exact-line" TargetMode="External"/><Relationship Id="rId337" Type="http://schemas.openxmlformats.org/officeDocument/2006/relationships/hyperlink" Target="https://electionlens.net/source?file=seat_distribution.csv&amp;field=dem_seats&amp;rowKey=dem_seats%3A194&amp;rowField=dem_seats#exact-line" TargetMode="External"/><Relationship Id="rId338" Type="http://schemas.openxmlformats.org/officeDocument/2006/relationships/hyperlink" Target="https://electionlens.net/source?file=seat_distribution.csv&amp;field=draws&amp;rowKey=dem_seats%3A194&amp;rowField=draws#exact-line" TargetMode="External"/><Relationship Id="rId339" Type="http://schemas.openxmlformats.org/officeDocument/2006/relationships/hyperlink" Target="https://electionlens.net/source?file=seat_distribution.csv&amp;field=probability&amp;rowKey=dem_seats%3A194&amp;rowField=probability#exact-line" TargetMode="External"/><Relationship Id="rId340" Type="http://schemas.openxmlformats.org/officeDocument/2006/relationships/hyperlink" Target="https://electionlens.net/source?file=seat_distribution.csv&amp;field=cumulative_probability&amp;rowKey=dem_seats%3A194&amp;rowField=cumulative_probability#exact-line" TargetMode="External"/><Relationship Id="rId341" Type="http://schemas.openxmlformats.org/officeDocument/2006/relationships/hyperlink" Target="https://electionlens.net/source?file=seat_distribution.csv&amp;field=dem_seats&amp;rowKey=dem_seats%3A195&amp;rowField=dem_seats#exact-line" TargetMode="External"/><Relationship Id="rId342" Type="http://schemas.openxmlformats.org/officeDocument/2006/relationships/hyperlink" Target="https://electionlens.net/source?file=seat_distribution.csv&amp;field=draws&amp;rowKey=dem_seats%3A195&amp;rowField=draws#exact-line" TargetMode="External"/><Relationship Id="rId343" Type="http://schemas.openxmlformats.org/officeDocument/2006/relationships/hyperlink" Target="https://electionlens.net/source?file=seat_distribution.csv&amp;field=probability&amp;rowKey=dem_seats%3A195&amp;rowField=probability#exact-line" TargetMode="External"/><Relationship Id="rId344" Type="http://schemas.openxmlformats.org/officeDocument/2006/relationships/hyperlink" Target="https://electionlens.net/source?file=seat_distribution.csv&amp;field=cumulative_probability&amp;rowKey=dem_seats%3A195&amp;rowField=cumulative_probability#exact-line" TargetMode="External"/><Relationship Id="rId345" Type="http://schemas.openxmlformats.org/officeDocument/2006/relationships/hyperlink" Target="https://electionlens.net/source?file=seat_distribution.csv&amp;field=dem_seats&amp;rowKey=dem_seats%3A196&amp;rowField=dem_seats#exact-line" TargetMode="External"/><Relationship Id="rId346" Type="http://schemas.openxmlformats.org/officeDocument/2006/relationships/hyperlink" Target="https://electionlens.net/source?file=seat_distribution.csv&amp;field=draws&amp;rowKey=dem_seats%3A196&amp;rowField=draws#exact-line" TargetMode="External"/><Relationship Id="rId347" Type="http://schemas.openxmlformats.org/officeDocument/2006/relationships/hyperlink" Target="https://electionlens.net/source?file=seat_distribution.csv&amp;field=probability&amp;rowKey=dem_seats%3A196&amp;rowField=probability#exact-line" TargetMode="External"/><Relationship Id="rId348" Type="http://schemas.openxmlformats.org/officeDocument/2006/relationships/hyperlink" Target="https://electionlens.net/source?file=seat_distribution.csv&amp;field=cumulative_probability&amp;rowKey=dem_seats%3A196&amp;rowField=cumulative_probability#exact-line" TargetMode="External"/><Relationship Id="rId349" Type="http://schemas.openxmlformats.org/officeDocument/2006/relationships/hyperlink" Target="https://electionlens.net/source?file=seat_distribution.csv&amp;field=dem_seats&amp;rowKey=dem_seats%3A197&amp;rowField=dem_seats#exact-line" TargetMode="External"/><Relationship Id="rId350" Type="http://schemas.openxmlformats.org/officeDocument/2006/relationships/hyperlink" Target="https://electionlens.net/source?file=seat_distribution.csv&amp;field=draws&amp;rowKey=dem_seats%3A197&amp;rowField=draws#exact-line" TargetMode="External"/><Relationship Id="rId351" Type="http://schemas.openxmlformats.org/officeDocument/2006/relationships/hyperlink" Target="https://electionlens.net/source?file=seat_distribution.csv&amp;field=probability&amp;rowKey=dem_seats%3A197&amp;rowField=probability#exact-line" TargetMode="External"/><Relationship Id="rId352" Type="http://schemas.openxmlformats.org/officeDocument/2006/relationships/hyperlink" Target="https://electionlens.net/source?file=seat_distribution.csv&amp;field=cumulative_probability&amp;rowKey=dem_seats%3A197&amp;rowField=cumulative_probability#exact-line" TargetMode="External"/><Relationship Id="rId353" Type="http://schemas.openxmlformats.org/officeDocument/2006/relationships/hyperlink" Target="https://electionlens.net/source?file=seat_distribution.csv&amp;field=dem_seats&amp;rowKey=dem_seats%3A198&amp;rowField=dem_seats#exact-line" TargetMode="External"/><Relationship Id="rId354" Type="http://schemas.openxmlformats.org/officeDocument/2006/relationships/hyperlink" Target="https://electionlens.net/source?file=seat_distribution.csv&amp;field=draws&amp;rowKey=dem_seats%3A198&amp;rowField=draws#exact-line" TargetMode="External"/><Relationship Id="rId355" Type="http://schemas.openxmlformats.org/officeDocument/2006/relationships/hyperlink" Target="https://electionlens.net/source?file=seat_distribution.csv&amp;field=probability&amp;rowKey=dem_seats%3A198&amp;rowField=probability#exact-line" TargetMode="External"/><Relationship Id="rId356" Type="http://schemas.openxmlformats.org/officeDocument/2006/relationships/hyperlink" Target="https://electionlens.net/source?file=seat_distribution.csv&amp;field=cumulative_probability&amp;rowKey=dem_seats%3A198&amp;rowField=cumulative_probability#exact-line" TargetMode="External"/><Relationship Id="rId357" Type="http://schemas.openxmlformats.org/officeDocument/2006/relationships/hyperlink" Target="https://electionlens.net/source?file=seat_distribution.csv&amp;field=dem_seats&amp;rowKey=dem_seats%3A199&amp;rowField=dem_seats#exact-line" TargetMode="External"/><Relationship Id="rId358" Type="http://schemas.openxmlformats.org/officeDocument/2006/relationships/hyperlink" Target="https://electionlens.net/source?file=seat_distribution.csv&amp;field=draws&amp;rowKey=dem_seats%3A199&amp;rowField=draws#exact-line" TargetMode="External"/><Relationship Id="rId359" Type="http://schemas.openxmlformats.org/officeDocument/2006/relationships/hyperlink" Target="https://electionlens.net/source?file=seat_distribution.csv&amp;field=probability&amp;rowKey=dem_seats%3A199&amp;rowField=probability#exact-line" TargetMode="External"/><Relationship Id="rId360" Type="http://schemas.openxmlformats.org/officeDocument/2006/relationships/hyperlink" Target="https://electionlens.net/source?file=seat_distribution.csv&amp;field=cumulative_probability&amp;rowKey=dem_seats%3A199&amp;rowField=cumulative_probability#exact-line" TargetMode="External"/><Relationship Id="rId361" Type="http://schemas.openxmlformats.org/officeDocument/2006/relationships/hyperlink" Target="https://electionlens.net/source?file=seat_distribution.csv&amp;field=dem_seats&amp;rowKey=dem_seats%3A200&amp;rowField=dem_seats#exact-line" TargetMode="External"/><Relationship Id="rId362" Type="http://schemas.openxmlformats.org/officeDocument/2006/relationships/hyperlink" Target="https://electionlens.net/source?file=seat_distribution.csv&amp;field=draws&amp;rowKey=dem_seats%3A200&amp;rowField=draws#exact-line" TargetMode="External"/><Relationship Id="rId363" Type="http://schemas.openxmlformats.org/officeDocument/2006/relationships/hyperlink" Target="https://electionlens.net/source?file=seat_distribution.csv&amp;field=probability&amp;rowKey=dem_seats%3A200&amp;rowField=probability#exact-line" TargetMode="External"/><Relationship Id="rId364" Type="http://schemas.openxmlformats.org/officeDocument/2006/relationships/hyperlink" Target="https://electionlens.net/source?file=seat_distribution.csv&amp;field=cumulative_probability&amp;rowKey=dem_seats%3A200&amp;rowField=cumulative_probability#exact-line" TargetMode="External"/><Relationship Id="rId365" Type="http://schemas.openxmlformats.org/officeDocument/2006/relationships/hyperlink" Target="https://electionlens.net/source?file=seat_distribution.csv&amp;field=dem_seats&amp;rowKey=dem_seats%3A201&amp;rowField=dem_seats#exact-line" TargetMode="External"/><Relationship Id="rId366" Type="http://schemas.openxmlformats.org/officeDocument/2006/relationships/hyperlink" Target="https://electionlens.net/source?file=seat_distribution.csv&amp;field=draws&amp;rowKey=dem_seats%3A201&amp;rowField=draws#exact-line" TargetMode="External"/><Relationship Id="rId367" Type="http://schemas.openxmlformats.org/officeDocument/2006/relationships/hyperlink" Target="https://electionlens.net/source?file=seat_distribution.csv&amp;field=probability&amp;rowKey=dem_seats%3A201&amp;rowField=probability#exact-line" TargetMode="External"/><Relationship Id="rId368" Type="http://schemas.openxmlformats.org/officeDocument/2006/relationships/hyperlink" Target="https://electionlens.net/source?file=seat_distribution.csv&amp;field=cumulative_probability&amp;rowKey=dem_seats%3A201&amp;rowField=cumulative_probability#exact-line" TargetMode="External"/><Relationship Id="rId369" Type="http://schemas.openxmlformats.org/officeDocument/2006/relationships/hyperlink" Target="https://electionlens.net/source?file=seat_distribution.csv&amp;field=dem_seats&amp;rowKey=dem_seats%3A202&amp;rowField=dem_seats#exact-line" TargetMode="External"/><Relationship Id="rId370" Type="http://schemas.openxmlformats.org/officeDocument/2006/relationships/hyperlink" Target="https://electionlens.net/source?file=seat_distribution.csv&amp;field=draws&amp;rowKey=dem_seats%3A202&amp;rowField=draws#exact-line" TargetMode="External"/><Relationship Id="rId371" Type="http://schemas.openxmlformats.org/officeDocument/2006/relationships/hyperlink" Target="https://electionlens.net/source?file=seat_distribution.csv&amp;field=probability&amp;rowKey=dem_seats%3A202&amp;rowField=probability#exact-line" TargetMode="External"/><Relationship Id="rId372" Type="http://schemas.openxmlformats.org/officeDocument/2006/relationships/hyperlink" Target="https://electionlens.net/source?file=seat_distribution.csv&amp;field=cumulative_probability&amp;rowKey=dem_seats%3A202&amp;rowField=cumulative_probability#exact-line" TargetMode="External"/><Relationship Id="rId373" Type="http://schemas.openxmlformats.org/officeDocument/2006/relationships/hyperlink" Target="https://electionlens.net/source?file=seat_distribution.csv&amp;field=dem_seats&amp;rowKey=dem_seats%3A203&amp;rowField=dem_seats#exact-line" TargetMode="External"/><Relationship Id="rId374" Type="http://schemas.openxmlformats.org/officeDocument/2006/relationships/hyperlink" Target="https://electionlens.net/source?file=seat_distribution.csv&amp;field=draws&amp;rowKey=dem_seats%3A203&amp;rowField=draws#exact-line" TargetMode="External"/><Relationship Id="rId375" Type="http://schemas.openxmlformats.org/officeDocument/2006/relationships/hyperlink" Target="https://electionlens.net/source?file=seat_distribution.csv&amp;field=probability&amp;rowKey=dem_seats%3A203&amp;rowField=probability#exact-line" TargetMode="External"/><Relationship Id="rId376" Type="http://schemas.openxmlformats.org/officeDocument/2006/relationships/hyperlink" Target="https://electionlens.net/source?file=seat_distribution.csv&amp;field=cumulative_probability&amp;rowKey=dem_seats%3A203&amp;rowField=cumulative_probability#exact-line" TargetMode="External"/><Relationship Id="rId377" Type="http://schemas.openxmlformats.org/officeDocument/2006/relationships/hyperlink" Target="https://electionlens.net/source?file=seat_distribution.csv&amp;field=dem_seats&amp;rowKey=dem_seats%3A204&amp;rowField=dem_seats#exact-line" TargetMode="External"/><Relationship Id="rId378" Type="http://schemas.openxmlformats.org/officeDocument/2006/relationships/hyperlink" Target="https://electionlens.net/source?file=seat_distribution.csv&amp;field=draws&amp;rowKey=dem_seats%3A204&amp;rowField=draws#exact-line" TargetMode="External"/><Relationship Id="rId379" Type="http://schemas.openxmlformats.org/officeDocument/2006/relationships/hyperlink" Target="https://electionlens.net/source?file=seat_distribution.csv&amp;field=probability&amp;rowKey=dem_seats%3A204&amp;rowField=probability#exact-line" TargetMode="External"/><Relationship Id="rId380" Type="http://schemas.openxmlformats.org/officeDocument/2006/relationships/hyperlink" Target="https://electionlens.net/source?file=seat_distribution.csv&amp;field=cumulative_probability&amp;rowKey=dem_seats%3A204&amp;rowField=cumulative_probability#exact-line" TargetMode="External"/><Relationship Id="rId381" Type="http://schemas.openxmlformats.org/officeDocument/2006/relationships/hyperlink" Target="https://electionlens.net/source?file=seat_distribution.csv&amp;field=dem_seats&amp;rowKey=dem_seats%3A205&amp;rowField=dem_seats#exact-line" TargetMode="External"/><Relationship Id="rId382" Type="http://schemas.openxmlformats.org/officeDocument/2006/relationships/hyperlink" Target="https://electionlens.net/source?file=seat_distribution.csv&amp;field=draws&amp;rowKey=dem_seats%3A205&amp;rowField=draws#exact-line" TargetMode="External"/><Relationship Id="rId383" Type="http://schemas.openxmlformats.org/officeDocument/2006/relationships/hyperlink" Target="https://electionlens.net/source?file=seat_distribution.csv&amp;field=probability&amp;rowKey=dem_seats%3A205&amp;rowField=probability#exact-line" TargetMode="External"/><Relationship Id="rId384" Type="http://schemas.openxmlformats.org/officeDocument/2006/relationships/hyperlink" Target="https://electionlens.net/source?file=seat_distribution.csv&amp;field=cumulative_probability&amp;rowKey=dem_seats%3A205&amp;rowField=cumulative_probability#exact-line" TargetMode="External"/><Relationship Id="rId385" Type="http://schemas.openxmlformats.org/officeDocument/2006/relationships/hyperlink" Target="https://electionlens.net/source?file=seat_distribution.csv&amp;field=dem_seats&amp;rowKey=dem_seats%3A206&amp;rowField=dem_seats#exact-line" TargetMode="External"/><Relationship Id="rId386" Type="http://schemas.openxmlformats.org/officeDocument/2006/relationships/hyperlink" Target="https://electionlens.net/source?file=seat_distribution.csv&amp;field=draws&amp;rowKey=dem_seats%3A206&amp;rowField=draws#exact-line" TargetMode="External"/><Relationship Id="rId387" Type="http://schemas.openxmlformats.org/officeDocument/2006/relationships/hyperlink" Target="https://electionlens.net/source?file=seat_distribution.csv&amp;field=probability&amp;rowKey=dem_seats%3A206&amp;rowField=probability#exact-line" TargetMode="External"/><Relationship Id="rId388" Type="http://schemas.openxmlformats.org/officeDocument/2006/relationships/hyperlink" Target="https://electionlens.net/source?file=seat_distribution.csv&amp;field=cumulative_probability&amp;rowKey=dem_seats%3A206&amp;rowField=cumulative_probability#exact-line" TargetMode="External"/><Relationship Id="rId389" Type="http://schemas.openxmlformats.org/officeDocument/2006/relationships/hyperlink" Target="https://electionlens.net/source?file=seat_distribution.csv&amp;field=dem_seats&amp;rowKey=dem_seats%3A207&amp;rowField=dem_seats#exact-line" TargetMode="External"/><Relationship Id="rId390" Type="http://schemas.openxmlformats.org/officeDocument/2006/relationships/hyperlink" Target="https://electionlens.net/source?file=seat_distribution.csv&amp;field=draws&amp;rowKey=dem_seats%3A207&amp;rowField=draws#exact-line" TargetMode="External"/><Relationship Id="rId391" Type="http://schemas.openxmlformats.org/officeDocument/2006/relationships/hyperlink" Target="https://electionlens.net/source?file=seat_distribution.csv&amp;field=probability&amp;rowKey=dem_seats%3A207&amp;rowField=probability#exact-line" TargetMode="External"/><Relationship Id="rId392" Type="http://schemas.openxmlformats.org/officeDocument/2006/relationships/hyperlink" Target="https://electionlens.net/source?file=seat_distribution.csv&amp;field=cumulative_probability&amp;rowKey=dem_seats%3A207&amp;rowField=cumulative_probability#exact-line" TargetMode="External"/><Relationship Id="rId393" Type="http://schemas.openxmlformats.org/officeDocument/2006/relationships/hyperlink" Target="https://electionlens.net/source?file=seat_distribution.csv&amp;field=dem_seats&amp;rowKey=dem_seats%3A208&amp;rowField=dem_seats#exact-line" TargetMode="External"/><Relationship Id="rId394" Type="http://schemas.openxmlformats.org/officeDocument/2006/relationships/hyperlink" Target="https://electionlens.net/source?file=seat_distribution.csv&amp;field=draws&amp;rowKey=dem_seats%3A208&amp;rowField=draws#exact-line" TargetMode="External"/><Relationship Id="rId395" Type="http://schemas.openxmlformats.org/officeDocument/2006/relationships/hyperlink" Target="https://electionlens.net/source?file=seat_distribution.csv&amp;field=probability&amp;rowKey=dem_seats%3A208&amp;rowField=probability#exact-line" TargetMode="External"/><Relationship Id="rId396" Type="http://schemas.openxmlformats.org/officeDocument/2006/relationships/hyperlink" Target="https://electionlens.net/source?file=seat_distribution.csv&amp;field=cumulative_probability&amp;rowKey=dem_seats%3A208&amp;rowField=cumulative_probability#exact-line" TargetMode="External"/><Relationship Id="rId397" Type="http://schemas.openxmlformats.org/officeDocument/2006/relationships/hyperlink" Target="https://electionlens.net/source?file=seat_distribution.csv&amp;field=dem_seats&amp;rowKey=dem_seats%3A209&amp;rowField=dem_seats#exact-line" TargetMode="External"/><Relationship Id="rId398" Type="http://schemas.openxmlformats.org/officeDocument/2006/relationships/hyperlink" Target="https://electionlens.net/source?file=seat_distribution.csv&amp;field=draws&amp;rowKey=dem_seats%3A209&amp;rowField=draws#exact-line" TargetMode="External"/><Relationship Id="rId399" Type="http://schemas.openxmlformats.org/officeDocument/2006/relationships/hyperlink" Target="https://electionlens.net/source?file=seat_distribution.csv&amp;field=probability&amp;rowKey=dem_seats%3A209&amp;rowField=probability#exact-line" TargetMode="External"/><Relationship Id="rId400" Type="http://schemas.openxmlformats.org/officeDocument/2006/relationships/hyperlink" Target="https://electionlens.net/source?file=seat_distribution.csv&amp;field=cumulative_probability&amp;rowKey=dem_seats%3A209&amp;rowField=cumulative_probability#exact-line" TargetMode="External"/><Relationship Id="rId401" Type="http://schemas.openxmlformats.org/officeDocument/2006/relationships/hyperlink" Target="https://electionlens.net/source?file=seat_distribution.csv&amp;field=dem_seats&amp;rowKey=dem_seats%3A210&amp;rowField=dem_seats#exact-line" TargetMode="External"/><Relationship Id="rId402" Type="http://schemas.openxmlformats.org/officeDocument/2006/relationships/hyperlink" Target="https://electionlens.net/source?file=seat_distribution.csv&amp;field=draws&amp;rowKey=dem_seats%3A210&amp;rowField=draws#exact-line" TargetMode="External"/><Relationship Id="rId403" Type="http://schemas.openxmlformats.org/officeDocument/2006/relationships/hyperlink" Target="https://electionlens.net/source?file=seat_distribution.csv&amp;field=probability&amp;rowKey=dem_seats%3A210&amp;rowField=probability#exact-line" TargetMode="External"/><Relationship Id="rId404" Type="http://schemas.openxmlformats.org/officeDocument/2006/relationships/hyperlink" Target="https://electionlens.net/source?file=seat_distribution.csv&amp;field=cumulative_probability&amp;rowKey=dem_seats%3A210&amp;rowField=cumulative_probability#exact-line" TargetMode="External"/><Relationship Id="rId405" Type="http://schemas.openxmlformats.org/officeDocument/2006/relationships/hyperlink" Target="https://electionlens.net/source?file=seat_distribution.csv&amp;field=dem_seats&amp;rowKey=dem_seats%3A211&amp;rowField=dem_seats#exact-line" TargetMode="External"/><Relationship Id="rId406" Type="http://schemas.openxmlformats.org/officeDocument/2006/relationships/hyperlink" Target="https://electionlens.net/source?file=seat_distribution.csv&amp;field=draws&amp;rowKey=dem_seats%3A211&amp;rowField=draws#exact-line" TargetMode="External"/><Relationship Id="rId407" Type="http://schemas.openxmlformats.org/officeDocument/2006/relationships/hyperlink" Target="https://electionlens.net/source?file=seat_distribution.csv&amp;field=probability&amp;rowKey=dem_seats%3A211&amp;rowField=probability#exact-line" TargetMode="External"/><Relationship Id="rId408" Type="http://schemas.openxmlformats.org/officeDocument/2006/relationships/hyperlink" Target="https://electionlens.net/source?file=seat_distribution.csv&amp;field=cumulative_probability&amp;rowKey=dem_seats%3A211&amp;rowField=cumulative_probability#exact-line" TargetMode="External"/><Relationship Id="rId409" Type="http://schemas.openxmlformats.org/officeDocument/2006/relationships/hyperlink" Target="https://electionlens.net/source?file=seat_distribution.csv&amp;field=dem_seats&amp;rowKey=dem_seats%3A212&amp;rowField=dem_seats#exact-line" TargetMode="External"/><Relationship Id="rId410" Type="http://schemas.openxmlformats.org/officeDocument/2006/relationships/hyperlink" Target="https://electionlens.net/source?file=seat_distribution.csv&amp;field=draws&amp;rowKey=dem_seats%3A212&amp;rowField=draws#exact-line" TargetMode="External"/><Relationship Id="rId411" Type="http://schemas.openxmlformats.org/officeDocument/2006/relationships/hyperlink" Target="https://electionlens.net/source?file=seat_distribution.csv&amp;field=probability&amp;rowKey=dem_seats%3A212&amp;rowField=probability#exact-line" TargetMode="External"/><Relationship Id="rId412" Type="http://schemas.openxmlformats.org/officeDocument/2006/relationships/hyperlink" Target="https://electionlens.net/source?file=seat_distribution.csv&amp;field=cumulative_probability&amp;rowKey=dem_seats%3A212&amp;rowField=cumulative_probability#exact-line" TargetMode="External"/><Relationship Id="rId413" Type="http://schemas.openxmlformats.org/officeDocument/2006/relationships/hyperlink" Target="https://electionlens.net/source?file=seat_distribution.csv&amp;field=dem_seats&amp;rowKey=dem_seats%3A213&amp;rowField=dem_seats#exact-line" TargetMode="External"/><Relationship Id="rId414" Type="http://schemas.openxmlformats.org/officeDocument/2006/relationships/hyperlink" Target="https://electionlens.net/source?file=seat_distribution.csv&amp;field=draws&amp;rowKey=dem_seats%3A213&amp;rowField=draws#exact-line" TargetMode="External"/><Relationship Id="rId415" Type="http://schemas.openxmlformats.org/officeDocument/2006/relationships/hyperlink" Target="https://electionlens.net/source?file=seat_distribution.csv&amp;field=probability&amp;rowKey=dem_seats%3A213&amp;rowField=probability#exact-line" TargetMode="External"/><Relationship Id="rId416" Type="http://schemas.openxmlformats.org/officeDocument/2006/relationships/hyperlink" Target="https://electionlens.net/source?file=seat_distribution.csv&amp;field=cumulative_probability&amp;rowKey=dem_seats%3A213&amp;rowField=cumulative_probability#exact-line" TargetMode="External"/><Relationship Id="rId417" Type="http://schemas.openxmlformats.org/officeDocument/2006/relationships/hyperlink" Target="https://electionlens.net/source?file=seat_distribution.csv&amp;field=dem_seats&amp;rowKey=dem_seats%3A214&amp;rowField=dem_seats#exact-line" TargetMode="External"/><Relationship Id="rId418" Type="http://schemas.openxmlformats.org/officeDocument/2006/relationships/hyperlink" Target="https://electionlens.net/source?file=seat_distribution.csv&amp;field=draws&amp;rowKey=dem_seats%3A214&amp;rowField=draws#exact-line" TargetMode="External"/><Relationship Id="rId419" Type="http://schemas.openxmlformats.org/officeDocument/2006/relationships/hyperlink" Target="https://electionlens.net/source?file=seat_distribution.csv&amp;field=probability&amp;rowKey=dem_seats%3A214&amp;rowField=probability#exact-line" TargetMode="External"/><Relationship Id="rId420" Type="http://schemas.openxmlformats.org/officeDocument/2006/relationships/hyperlink" Target="https://electionlens.net/source?file=seat_distribution.csv&amp;field=cumulative_probability&amp;rowKey=dem_seats%3A214&amp;rowField=cumulative_probability#exact-line" TargetMode="External"/><Relationship Id="rId421" Type="http://schemas.openxmlformats.org/officeDocument/2006/relationships/hyperlink" Target="https://electionlens.net/source?file=seat_distribution.csv&amp;field=dem_seats&amp;rowKey=dem_seats%3A215&amp;rowField=dem_seats#exact-line" TargetMode="External"/><Relationship Id="rId422" Type="http://schemas.openxmlformats.org/officeDocument/2006/relationships/hyperlink" Target="https://electionlens.net/source?file=seat_distribution.csv&amp;field=draws&amp;rowKey=dem_seats%3A215&amp;rowField=draws#exact-line" TargetMode="External"/><Relationship Id="rId423" Type="http://schemas.openxmlformats.org/officeDocument/2006/relationships/hyperlink" Target="https://electionlens.net/source?file=seat_distribution.csv&amp;field=probability&amp;rowKey=dem_seats%3A215&amp;rowField=probability#exact-line" TargetMode="External"/><Relationship Id="rId424" Type="http://schemas.openxmlformats.org/officeDocument/2006/relationships/hyperlink" Target="https://electionlens.net/source?file=seat_distribution.csv&amp;field=cumulative_probability&amp;rowKey=dem_seats%3A215&amp;rowField=cumulative_probability#exact-line" TargetMode="External"/><Relationship Id="rId425" Type="http://schemas.openxmlformats.org/officeDocument/2006/relationships/hyperlink" Target="https://electionlens.net/source?file=seat_distribution.csv&amp;field=dem_seats&amp;rowKey=dem_seats%3A216&amp;rowField=dem_seats#exact-line" TargetMode="External"/><Relationship Id="rId426" Type="http://schemas.openxmlformats.org/officeDocument/2006/relationships/hyperlink" Target="https://electionlens.net/source?file=seat_distribution.csv&amp;field=draws&amp;rowKey=dem_seats%3A216&amp;rowField=draws#exact-line" TargetMode="External"/><Relationship Id="rId427" Type="http://schemas.openxmlformats.org/officeDocument/2006/relationships/hyperlink" Target="https://electionlens.net/source?file=seat_distribution.csv&amp;field=probability&amp;rowKey=dem_seats%3A216&amp;rowField=probability#exact-line" TargetMode="External"/><Relationship Id="rId428" Type="http://schemas.openxmlformats.org/officeDocument/2006/relationships/hyperlink" Target="https://electionlens.net/source?file=seat_distribution.csv&amp;field=cumulative_probability&amp;rowKey=dem_seats%3A216&amp;rowField=cumulative_probability#exact-line" TargetMode="External"/><Relationship Id="rId429" Type="http://schemas.openxmlformats.org/officeDocument/2006/relationships/hyperlink" Target="https://electionlens.net/source?file=seat_distribution.csv&amp;field=dem_seats&amp;rowKey=dem_seats%3A217&amp;rowField=dem_seats#exact-line" TargetMode="External"/><Relationship Id="rId430" Type="http://schemas.openxmlformats.org/officeDocument/2006/relationships/hyperlink" Target="https://electionlens.net/source?file=seat_distribution.csv&amp;field=draws&amp;rowKey=dem_seats%3A217&amp;rowField=draws#exact-line" TargetMode="External"/><Relationship Id="rId431" Type="http://schemas.openxmlformats.org/officeDocument/2006/relationships/hyperlink" Target="https://electionlens.net/source?file=seat_distribution.csv&amp;field=probability&amp;rowKey=dem_seats%3A217&amp;rowField=probability#exact-line" TargetMode="External"/><Relationship Id="rId432" Type="http://schemas.openxmlformats.org/officeDocument/2006/relationships/hyperlink" Target="https://electionlens.net/source?file=seat_distribution.csv&amp;field=cumulative_probability&amp;rowKey=dem_seats%3A217&amp;rowField=cumulative_probability#exact-line" TargetMode="External"/><Relationship Id="rId433" Type="http://schemas.openxmlformats.org/officeDocument/2006/relationships/hyperlink" Target="https://electionlens.net/source?file=seat_distribution.csv&amp;field=dem_seats&amp;rowKey=dem_seats%3A218&amp;rowField=dem_seats#exact-line" TargetMode="External"/><Relationship Id="rId434" Type="http://schemas.openxmlformats.org/officeDocument/2006/relationships/hyperlink" Target="https://electionlens.net/source?file=seat_distribution.csv&amp;field=draws&amp;rowKey=dem_seats%3A218&amp;rowField=draws#exact-line" TargetMode="External"/><Relationship Id="rId435" Type="http://schemas.openxmlformats.org/officeDocument/2006/relationships/hyperlink" Target="https://electionlens.net/source?file=seat_distribution.csv&amp;field=probability&amp;rowKey=dem_seats%3A218&amp;rowField=probability#exact-line" TargetMode="External"/><Relationship Id="rId436" Type="http://schemas.openxmlformats.org/officeDocument/2006/relationships/hyperlink" Target="https://electionlens.net/source?file=seat_distribution.csv&amp;field=cumulative_probability&amp;rowKey=dem_seats%3A218&amp;rowField=cumulative_probability#exact-line" TargetMode="External"/><Relationship Id="rId437" Type="http://schemas.openxmlformats.org/officeDocument/2006/relationships/hyperlink" Target="https://electionlens.net/source?file=seat_distribution.csv&amp;field=dem_seats&amp;rowKey=dem_seats%3A219&amp;rowField=dem_seats#exact-line" TargetMode="External"/><Relationship Id="rId438" Type="http://schemas.openxmlformats.org/officeDocument/2006/relationships/hyperlink" Target="https://electionlens.net/source?file=seat_distribution.csv&amp;field=draws&amp;rowKey=dem_seats%3A219&amp;rowField=draws#exact-line" TargetMode="External"/><Relationship Id="rId439" Type="http://schemas.openxmlformats.org/officeDocument/2006/relationships/hyperlink" Target="https://electionlens.net/source?file=seat_distribution.csv&amp;field=probability&amp;rowKey=dem_seats%3A219&amp;rowField=probability#exact-line" TargetMode="External"/><Relationship Id="rId440" Type="http://schemas.openxmlformats.org/officeDocument/2006/relationships/hyperlink" Target="https://electionlens.net/source?file=seat_distribution.csv&amp;field=cumulative_probability&amp;rowKey=dem_seats%3A219&amp;rowField=cumulative_probability#exact-line" TargetMode="External"/><Relationship Id="rId441" Type="http://schemas.openxmlformats.org/officeDocument/2006/relationships/hyperlink" Target="https://electionlens.net/source?file=seat_distribution.csv&amp;field=dem_seats&amp;rowKey=dem_seats%3A220&amp;rowField=dem_seats#exact-line" TargetMode="External"/><Relationship Id="rId442" Type="http://schemas.openxmlformats.org/officeDocument/2006/relationships/hyperlink" Target="https://electionlens.net/source?file=seat_distribution.csv&amp;field=draws&amp;rowKey=dem_seats%3A220&amp;rowField=draws#exact-line" TargetMode="External"/><Relationship Id="rId443" Type="http://schemas.openxmlformats.org/officeDocument/2006/relationships/hyperlink" Target="https://electionlens.net/source?file=seat_distribution.csv&amp;field=probability&amp;rowKey=dem_seats%3A220&amp;rowField=probability#exact-line" TargetMode="External"/><Relationship Id="rId444" Type="http://schemas.openxmlformats.org/officeDocument/2006/relationships/hyperlink" Target="https://electionlens.net/source?file=seat_distribution.csv&amp;field=cumulative_probability&amp;rowKey=dem_seats%3A220&amp;rowField=cumulative_probability#exact-line" TargetMode="External"/><Relationship Id="rId445" Type="http://schemas.openxmlformats.org/officeDocument/2006/relationships/hyperlink" Target="https://electionlens.net/source?file=seat_distribution.csv&amp;field=dem_seats&amp;rowKey=dem_seats%3A221&amp;rowField=dem_seats#exact-line" TargetMode="External"/><Relationship Id="rId446" Type="http://schemas.openxmlformats.org/officeDocument/2006/relationships/hyperlink" Target="https://electionlens.net/source?file=seat_distribution.csv&amp;field=draws&amp;rowKey=dem_seats%3A221&amp;rowField=draws#exact-line" TargetMode="External"/><Relationship Id="rId447" Type="http://schemas.openxmlformats.org/officeDocument/2006/relationships/hyperlink" Target="https://electionlens.net/source?file=seat_distribution.csv&amp;field=probability&amp;rowKey=dem_seats%3A221&amp;rowField=probability#exact-line" TargetMode="External"/><Relationship Id="rId448" Type="http://schemas.openxmlformats.org/officeDocument/2006/relationships/hyperlink" Target="https://electionlens.net/source?file=seat_distribution.csv&amp;field=cumulative_probability&amp;rowKey=dem_seats%3A221&amp;rowField=cumulative_probability#exact-line" TargetMode="External"/><Relationship Id="rId449" Type="http://schemas.openxmlformats.org/officeDocument/2006/relationships/hyperlink" Target="https://electionlens.net/source?file=seat_distribution.csv&amp;field=dem_seats&amp;rowKey=dem_seats%3A222&amp;rowField=dem_seats#exact-line" TargetMode="External"/><Relationship Id="rId450" Type="http://schemas.openxmlformats.org/officeDocument/2006/relationships/hyperlink" Target="https://electionlens.net/source?file=seat_distribution.csv&amp;field=draws&amp;rowKey=dem_seats%3A222&amp;rowField=draws#exact-line" TargetMode="External"/><Relationship Id="rId451" Type="http://schemas.openxmlformats.org/officeDocument/2006/relationships/hyperlink" Target="https://electionlens.net/source?file=seat_distribution.csv&amp;field=probability&amp;rowKey=dem_seats%3A222&amp;rowField=probability#exact-line" TargetMode="External"/><Relationship Id="rId452" Type="http://schemas.openxmlformats.org/officeDocument/2006/relationships/hyperlink" Target="https://electionlens.net/source?file=seat_distribution.csv&amp;field=cumulative_probability&amp;rowKey=dem_seats%3A222&amp;rowField=cumulative_probability#exact-line" TargetMode="External"/><Relationship Id="rId453" Type="http://schemas.openxmlformats.org/officeDocument/2006/relationships/hyperlink" Target="https://electionlens.net/source?file=seat_distribution.csv&amp;field=dem_seats&amp;rowKey=dem_seats%3A223&amp;rowField=dem_seats#exact-line" TargetMode="External"/><Relationship Id="rId454" Type="http://schemas.openxmlformats.org/officeDocument/2006/relationships/hyperlink" Target="https://electionlens.net/source?file=seat_distribution.csv&amp;field=draws&amp;rowKey=dem_seats%3A223&amp;rowField=draws#exact-line" TargetMode="External"/><Relationship Id="rId455" Type="http://schemas.openxmlformats.org/officeDocument/2006/relationships/hyperlink" Target="https://electionlens.net/source?file=seat_distribution.csv&amp;field=probability&amp;rowKey=dem_seats%3A223&amp;rowField=probability#exact-line" TargetMode="External"/><Relationship Id="rId456" Type="http://schemas.openxmlformats.org/officeDocument/2006/relationships/hyperlink" Target="https://electionlens.net/source?file=seat_distribution.csv&amp;field=cumulative_probability&amp;rowKey=dem_seats%3A223&amp;rowField=cumulative_probability#exact-line" TargetMode="External"/><Relationship Id="rId457" Type="http://schemas.openxmlformats.org/officeDocument/2006/relationships/hyperlink" Target="https://electionlens.net/source?file=seat_distribution.csv&amp;field=dem_seats&amp;rowKey=dem_seats%3A224&amp;rowField=dem_seats#exact-line" TargetMode="External"/><Relationship Id="rId458" Type="http://schemas.openxmlformats.org/officeDocument/2006/relationships/hyperlink" Target="https://electionlens.net/source?file=seat_distribution.csv&amp;field=draws&amp;rowKey=dem_seats%3A224&amp;rowField=draws#exact-line" TargetMode="External"/><Relationship Id="rId459" Type="http://schemas.openxmlformats.org/officeDocument/2006/relationships/hyperlink" Target="https://electionlens.net/source?file=seat_distribution.csv&amp;field=probability&amp;rowKey=dem_seats%3A224&amp;rowField=probability#exact-line" TargetMode="External"/><Relationship Id="rId460" Type="http://schemas.openxmlformats.org/officeDocument/2006/relationships/hyperlink" Target="https://electionlens.net/source?file=seat_distribution.csv&amp;field=cumulative_probability&amp;rowKey=dem_seats%3A224&amp;rowField=cumulative_probability#exact-line" TargetMode="External"/><Relationship Id="rId461" Type="http://schemas.openxmlformats.org/officeDocument/2006/relationships/hyperlink" Target="https://electionlens.net/source?file=seat_distribution.csv&amp;field=dem_seats&amp;rowKey=dem_seats%3A225&amp;rowField=dem_seats#exact-line" TargetMode="External"/><Relationship Id="rId462" Type="http://schemas.openxmlformats.org/officeDocument/2006/relationships/hyperlink" Target="https://electionlens.net/source?file=seat_distribution.csv&amp;field=draws&amp;rowKey=dem_seats%3A225&amp;rowField=draws#exact-line" TargetMode="External"/><Relationship Id="rId463" Type="http://schemas.openxmlformats.org/officeDocument/2006/relationships/hyperlink" Target="https://electionlens.net/source?file=seat_distribution.csv&amp;field=probability&amp;rowKey=dem_seats%3A225&amp;rowField=probability#exact-line" TargetMode="External"/><Relationship Id="rId464" Type="http://schemas.openxmlformats.org/officeDocument/2006/relationships/hyperlink" Target="https://electionlens.net/source?file=seat_distribution.csv&amp;field=cumulative_probability&amp;rowKey=dem_seats%3A225&amp;rowField=cumulative_probability#exact-line" TargetMode="External"/><Relationship Id="rId465" Type="http://schemas.openxmlformats.org/officeDocument/2006/relationships/hyperlink" Target="https://electionlens.net/source?file=seat_distribution.csv&amp;field=dem_seats&amp;rowKey=dem_seats%3A226&amp;rowField=dem_seats#exact-line" TargetMode="External"/><Relationship Id="rId466" Type="http://schemas.openxmlformats.org/officeDocument/2006/relationships/hyperlink" Target="https://electionlens.net/source?file=seat_distribution.csv&amp;field=draws&amp;rowKey=dem_seats%3A226&amp;rowField=draws#exact-line" TargetMode="External"/><Relationship Id="rId467" Type="http://schemas.openxmlformats.org/officeDocument/2006/relationships/hyperlink" Target="https://electionlens.net/source?file=seat_distribution.csv&amp;field=probability&amp;rowKey=dem_seats%3A226&amp;rowField=probability#exact-line" TargetMode="External"/><Relationship Id="rId468" Type="http://schemas.openxmlformats.org/officeDocument/2006/relationships/hyperlink" Target="https://electionlens.net/source?file=seat_distribution.csv&amp;field=cumulative_probability&amp;rowKey=dem_seats%3A226&amp;rowField=cumulative_probability#exact-line" TargetMode="External"/><Relationship Id="rId469" Type="http://schemas.openxmlformats.org/officeDocument/2006/relationships/hyperlink" Target="https://electionlens.net/source?file=seat_distribution.csv&amp;field=dem_seats&amp;rowKey=dem_seats%3A227&amp;rowField=dem_seats#exact-line" TargetMode="External"/><Relationship Id="rId470" Type="http://schemas.openxmlformats.org/officeDocument/2006/relationships/hyperlink" Target="https://electionlens.net/source?file=seat_distribution.csv&amp;field=draws&amp;rowKey=dem_seats%3A227&amp;rowField=draws#exact-line" TargetMode="External"/><Relationship Id="rId471" Type="http://schemas.openxmlformats.org/officeDocument/2006/relationships/hyperlink" Target="https://electionlens.net/source?file=seat_distribution.csv&amp;field=probability&amp;rowKey=dem_seats%3A227&amp;rowField=probability#exact-line" TargetMode="External"/><Relationship Id="rId472" Type="http://schemas.openxmlformats.org/officeDocument/2006/relationships/hyperlink" Target="https://electionlens.net/source?file=seat_distribution.csv&amp;field=cumulative_probability&amp;rowKey=dem_seats%3A227&amp;rowField=cumulative_probability#exact-line" TargetMode="External"/><Relationship Id="rId473" Type="http://schemas.openxmlformats.org/officeDocument/2006/relationships/hyperlink" Target="https://electionlens.net/source?file=seat_distribution.csv&amp;field=dem_seats&amp;rowKey=dem_seats%3A228&amp;rowField=dem_seats#exact-line" TargetMode="External"/><Relationship Id="rId474" Type="http://schemas.openxmlformats.org/officeDocument/2006/relationships/hyperlink" Target="https://electionlens.net/source?file=seat_distribution.csv&amp;field=draws&amp;rowKey=dem_seats%3A228&amp;rowField=draws#exact-line" TargetMode="External"/><Relationship Id="rId475" Type="http://schemas.openxmlformats.org/officeDocument/2006/relationships/hyperlink" Target="https://electionlens.net/source?file=seat_distribution.csv&amp;field=probability&amp;rowKey=dem_seats%3A228&amp;rowField=probability#exact-line" TargetMode="External"/><Relationship Id="rId476" Type="http://schemas.openxmlformats.org/officeDocument/2006/relationships/hyperlink" Target="https://electionlens.net/source?file=seat_distribution.csv&amp;field=cumulative_probability&amp;rowKey=dem_seats%3A228&amp;rowField=cumulative_probability#exact-line" TargetMode="External"/><Relationship Id="rId477" Type="http://schemas.openxmlformats.org/officeDocument/2006/relationships/hyperlink" Target="https://electionlens.net/source?file=seat_distribution.csv&amp;field=dem_seats&amp;rowKey=dem_seats%3A229&amp;rowField=dem_seats#exact-line" TargetMode="External"/><Relationship Id="rId478" Type="http://schemas.openxmlformats.org/officeDocument/2006/relationships/hyperlink" Target="https://electionlens.net/source?file=seat_distribution.csv&amp;field=draws&amp;rowKey=dem_seats%3A229&amp;rowField=draws#exact-line" TargetMode="External"/><Relationship Id="rId479" Type="http://schemas.openxmlformats.org/officeDocument/2006/relationships/hyperlink" Target="https://electionlens.net/source?file=seat_distribution.csv&amp;field=probability&amp;rowKey=dem_seats%3A229&amp;rowField=probability#exact-line" TargetMode="External"/><Relationship Id="rId480" Type="http://schemas.openxmlformats.org/officeDocument/2006/relationships/hyperlink" Target="https://electionlens.net/source?file=seat_distribution.csv&amp;field=cumulative_probability&amp;rowKey=dem_seats%3A229&amp;rowField=cumulative_probability#exact-line" TargetMode="External"/><Relationship Id="rId481" Type="http://schemas.openxmlformats.org/officeDocument/2006/relationships/hyperlink" Target="https://electionlens.net/source?file=seat_distribution.csv&amp;field=dem_seats&amp;rowKey=dem_seats%3A230&amp;rowField=dem_seats#exact-line" TargetMode="External"/><Relationship Id="rId482" Type="http://schemas.openxmlformats.org/officeDocument/2006/relationships/hyperlink" Target="https://electionlens.net/source?file=seat_distribution.csv&amp;field=draws&amp;rowKey=dem_seats%3A230&amp;rowField=draws#exact-line" TargetMode="External"/><Relationship Id="rId483" Type="http://schemas.openxmlformats.org/officeDocument/2006/relationships/hyperlink" Target="https://electionlens.net/source?file=seat_distribution.csv&amp;field=probability&amp;rowKey=dem_seats%3A230&amp;rowField=probability#exact-line" TargetMode="External"/><Relationship Id="rId484" Type="http://schemas.openxmlformats.org/officeDocument/2006/relationships/hyperlink" Target="https://electionlens.net/source?file=seat_distribution.csv&amp;field=cumulative_probability&amp;rowKey=dem_seats%3A230&amp;rowField=cumulative_probability#exact-line" TargetMode="External"/><Relationship Id="rId485" Type="http://schemas.openxmlformats.org/officeDocument/2006/relationships/hyperlink" Target="https://electionlens.net/source?file=seat_distribution.csv&amp;field=dem_seats&amp;rowKey=dem_seats%3A231&amp;rowField=dem_seats#exact-line" TargetMode="External"/><Relationship Id="rId486" Type="http://schemas.openxmlformats.org/officeDocument/2006/relationships/hyperlink" Target="https://electionlens.net/source?file=seat_distribution.csv&amp;field=draws&amp;rowKey=dem_seats%3A231&amp;rowField=draws#exact-line" TargetMode="External"/><Relationship Id="rId487" Type="http://schemas.openxmlformats.org/officeDocument/2006/relationships/hyperlink" Target="https://electionlens.net/source?file=seat_distribution.csv&amp;field=probability&amp;rowKey=dem_seats%3A231&amp;rowField=probability#exact-line" TargetMode="External"/><Relationship Id="rId488" Type="http://schemas.openxmlformats.org/officeDocument/2006/relationships/hyperlink" Target="https://electionlens.net/source?file=seat_distribution.csv&amp;field=cumulative_probability&amp;rowKey=dem_seats%3A231&amp;rowField=cumulative_probability#exact-line" TargetMode="External"/><Relationship Id="rId489" Type="http://schemas.openxmlformats.org/officeDocument/2006/relationships/hyperlink" Target="https://electionlens.net/source?file=seat_distribution.csv&amp;field=dem_seats&amp;rowKey=dem_seats%3A232&amp;rowField=dem_seats#exact-line" TargetMode="External"/><Relationship Id="rId490" Type="http://schemas.openxmlformats.org/officeDocument/2006/relationships/hyperlink" Target="https://electionlens.net/source?file=seat_distribution.csv&amp;field=draws&amp;rowKey=dem_seats%3A232&amp;rowField=draws#exact-line" TargetMode="External"/><Relationship Id="rId491" Type="http://schemas.openxmlformats.org/officeDocument/2006/relationships/hyperlink" Target="https://electionlens.net/source?file=seat_distribution.csv&amp;field=probability&amp;rowKey=dem_seats%3A232&amp;rowField=probability#exact-line" TargetMode="External"/><Relationship Id="rId492" Type="http://schemas.openxmlformats.org/officeDocument/2006/relationships/hyperlink" Target="https://electionlens.net/source?file=seat_distribution.csv&amp;field=cumulative_probability&amp;rowKey=dem_seats%3A232&amp;rowField=cumulative_probability#exact-line" TargetMode="External"/><Relationship Id="rId493" Type="http://schemas.openxmlformats.org/officeDocument/2006/relationships/hyperlink" Target="https://electionlens.net/source?file=seat_distribution.csv&amp;field=dem_seats&amp;rowKey=dem_seats%3A233&amp;rowField=dem_seats#exact-line" TargetMode="External"/><Relationship Id="rId494" Type="http://schemas.openxmlformats.org/officeDocument/2006/relationships/hyperlink" Target="https://electionlens.net/source?file=seat_distribution.csv&amp;field=draws&amp;rowKey=dem_seats%3A233&amp;rowField=draws#exact-line" TargetMode="External"/><Relationship Id="rId495" Type="http://schemas.openxmlformats.org/officeDocument/2006/relationships/hyperlink" Target="https://electionlens.net/source?file=seat_distribution.csv&amp;field=probability&amp;rowKey=dem_seats%3A233&amp;rowField=probability#exact-line" TargetMode="External"/><Relationship Id="rId496" Type="http://schemas.openxmlformats.org/officeDocument/2006/relationships/hyperlink" Target="https://electionlens.net/source?file=seat_distribution.csv&amp;field=cumulative_probability&amp;rowKey=dem_seats%3A233&amp;rowField=cumulative_probability#exact-line" TargetMode="External"/><Relationship Id="rId497" Type="http://schemas.openxmlformats.org/officeDocument/2006/relationships/hyperlink" Target="https://electionlens.net/source?file=seat_distribution.csv&amp;field=dem_seats&amp;rowKey=dem_seats%3A234&amp;rowField=dem_seats#exact-line" TargetMode="External"/><Relationship Id="rId498" Type="http://schemas.openxmlformats.org/officeDocument/2006/relationships/hyperlink" Target="https://electionlens.net/source?file=seat_distribution.csv&amp;field=draws&amp;rowKey=dem_seats%3A234&amp;rowField=draws#exact-line" TargetMode="External"/><Relationship Id="rId499" Type="http://schemas.openxmlformats.org/officeDocument/2006/relationships/hyperlink" Target="https://electionlens.net/source?file=seat_distribution.csv&amp;field=probability&amp;rowKey=dem_seats%3A234&amp;rowField=probability#exact-line" TargetMode="External"/><Relationship Id="rId500" Type="http://schemas.openxmlformats.org/officeDocument/2006/relationships/hyperlink" Target="https://electionlens.net/source?file=seat_distribution.csv&amp;field=cumulative_probability&amp;rowKey=dem_seats%3A234&amp;rowField=cumulative_probability#exact-line" TargetMode="External"/><Relationship Id="rId501" Type="http://schemas.openxmlformats.org/officeDocument/2006/relationships/hyperlink" Target="https://electionlens.net/source?file=seat_distribution.csv&amp;field=dem_seats&amp;rowKey=dem_seats%3A235&amp;rowField=dem_seats#exact-line" TargetMode="External"/><Relationship Id="rId502" Type="http://schemas.openxmlformats.org/officeDocument/2006/relationships/hyperlink" Target="https://electionlens.net/source?file=seat_distribution.csv&amp;field=draws&amp;rowKey=dem_seats%3A235&amp;rowField=draws#exact-line" TargetMode="External"/><Relationship Id="rId503" Type="http://schemas.openxmlformats.org/officeDocument/2006/relationships/hyperlink" Target="https://electionlens.net/source?file=seat_distribution.csv&amp;field=probability&amp;rowKey=dem_seats%3A235&amp;rowField=probability#exact-line" TargetMode="External"/><Relationship Id="rId504" Type="http://schemas.openxmlformats.org/officeDocument/2006/relationships/hyperlink" Target="https://electionlens.net/source?file=seat_distribution.csv&amp;field=cumulative_probability&amp;rowKey=dem_seats%3A235&amp;rowField=cumulative_probability#exact-line" TargetMode="External"/><Relationship Id="rId505" Type="http://schemas.openxmlformats.org/officeDocument/2006/relationships/hyperlink" Target="https://electionlens.net/source?file=seat_distribution.csv&amp;field=dem_seats&amp;rowKey=dem_seats%3A236&amp;rowField=dem_seats#exact-line" TargetMode="External"/><Relationship Id="rId506" Type="http://schemas.openxmlformats.org/officeDocument/2006/relationships/hyperlink" Target="https://electionlens.net/source?file=seat_distribution.csv&amp;field=draws&amp;rowKey=dem_seats%3A236&amp;rowField=draws#exact-line" TargetMode="External"/><Relationship Id="rId507" Type="http://schemas.openxmlformats.org/officeDocument/2006/relationships/hyperlink" Target="https://electionlens.net/source?file=seat_distribution.csv&amp;field=probability&amp;rowKey=dem_seats%3A236&amp;rowField=probability#exact-line" TargetMode="External"/><Relationship Id="rId508" Type="http://schemas.openxmlformats.org/officeDocument/2006/relationships/hyperlink" Target="https://electionlens.net/source?file=seat_distribution.csv&amp;field=cumulative_probability&amp;rowKey=dem_seats%3A236&amp;rowField=cumulative_probability#exact-line" TargetMode="External"/><Relationship Id="rId509" Type="http://schemas.openxmlformats.org/officeDocument/2006/relationships/hyperlink" Target="https://electionlens.net/source?file=seat_distribution.csv&amp;field=dem_seats&amp;rowKey=dem_seats%3A237&amp;rowField=dem_seats#exact-line" TargetMode="External"/><Relationship Id="rId510" Type="http://schemas.openxmlformats.org/officeDocument/2006/relationships/hyperlink" Target="https://electionlens.net/source?file=seat_distribution.csv&amp;field=draws&amp;rowKey=dem_seats%3A237&amp;rowField=draws#exact-line" TargetMode="External"/><Relationship Id="rId511" Type="http://schemas.openxmlformats.org/officeDocument/2006/relationships/hyperlink" Target="https://electionlens.net/source?file=seat_distribution.csv&amp;field=probability&amp;rowKey=dem_seats%3A237&amp;rowField=probability#exact-line" TargetMode="External"/><Relationship Id="rId512" Type="http://schemas.openxmlformats.org/officeDocument/2006/relationships/hyperlink" Target="https://electionlens.net/source?file=seat_distribution.csv&amp;field=cumulative_probability&amp;rowKey=dem_seats%3A237&amp;rowField=cumulative_probability#exact-line" TargetMode="External"/><Relationship Id="rId513" Type="http://schemas.openxmlformats.org/officeDocument/2006/relationships/hyperlink" Target="https://electionlens.net/source?file=seat_distribution.csv&amp;field=dem_seats&amp;rowKey=dem_seats%3A238&amp;rowField=dem_seats#exact-line" TargetMode="External"/><Relationship Id="rId514" Type="http://schemas.openxmlformats.org/officeDocument/2006/relationships/hyperlink" Target="https://electionlens.net/source?file=seat_distribution.csv&amp;field=draws&amp;rowKey=dem_seats%3A238&amp;rowField=draws#exact-line" TargetMode="External"/><Relationship Id="rId515" Type="http://schemas.openxmlformats.org/officeDocument/2006/relationships/hyperlink" Target="https://electionlens.net/source?file=seat_distribution.csv&amp;field=probability&amp;rowKey=dem_seats%3A238&amp;rowField=probability#exact-line" TargetMode="External"/><Relationship Id="rId516" Type="http://schemas.openxmlformats.org/officeDocument/2006/relationships/hyperlink" Target="https://electionlens.net/source?file=seat_distribution.csv&amp;field=cumulative_probability&amp;rowKey=dem_seats%3A238&amp;rowField=cumulative_probability#exact-line" TargetMode="External"/><Relationship Id="rId517" Type="http://schemas.openxmlformats.org/officeDocument/2006/relationships/hyperlink" Target="https://electionlens.net/source?file=seat_distribution.csv&amp;field=dem_seats&amp;rowKey=dem_seats%3A239&amp;rowField=dem_seats#exact-line" TargetMode="External"/><Relationship Id="rId518" Type="http://schemas.openxmlformats.org/officeDocument/2006/relationships/hyperlink" Target="https://electionlens.net/source?file=seat_distribution.csv&amp;field=draws&amp;rowKey=dem_seats%3A239&amp;rowField=draws#exact-line" TargetMode="External"/><Relationship Id="rId519" Type="http://schemas.openxmlformats.org/officeDocument/2006/relationships/hyperlink" Target="https://electionlens.net/source?file=seat_distribution.csv&amp;field=probability&amp;rowKey=dem_seats%3A239&amp;rowField=probability#exact-line" TargetMode="External"/><Relationship Id="rId520" Type="http://schemas.openxmlformats.org/officeDocument/2006/relationships/hyperlink" Target="https://electionlens.net/source?file=seat_distribution.csv&amp;field=cumulative_probability&amp;rowKey=dem_seats%3A239&amp;rowField=cumulative_probability#exact-line" TargetMode="External"/><Relationship Id="rId521" Type="http://schemas.openxmlformats.org/officeDocument/2006/relationships/hyperlink" Target="https://electionlens.net/source?file=seat_distribution.csv&amp;field=dem_seats&amp;rowKey=dem_seats%3A240&amp;rowField=dem_seats#exact-line" TargetMode="External"/><Relationship Id="rId522" Type="http://schemas.openxmlformats.org/officeDocument/2006/relationships/hyperlink" Target="https://electionlens.net/source?file=seat_distribution.csv&amp;field=draws&amp;rowKey=dem_seats%3A240&amp;rowField=draws#exact-line" TargetMode="External"/><Relationship Id="rId523" Type="http://schemas.openxmlformats.org/officeDocument/2006/relationships/hyperlink" Target="https://electionlens.net/source?file=seat_distribution.csv&amp;field=probability&amp;rowKey=dem_seats%3A240&amp;rowField=probability#exact-line" TargetMode="External"/><Relationship Id="rId524" Type="http://schemas.openxmlformats.org/officeDocument/2006/relationships/hyperlink" Target="https://electionlens.net/source?file=seat_distribution.csv&amp;field=cumulative_probability&amp;rowKey=dem_seats%3A240&amp;rowField=cumulative_probability#exact-line" TargetMode="External"/><Relationship Id="rId525" Type="http://schemas.openxmlformats.org/officeDocument/2006/relationships/hyperlink" Target="https://electionlens.net/source?file=seat_distribution.csv&amp;field=dem_seats&amp;rowKey=dem_seats%3A241&amp;rowField=dem_seats#exact-line" TargetMode="External"/><Relationship Id="rId526" Type="http://schemas.openxmlformats.org/officeDocument/2006/relationships/hyperlink" Target="https://electionlens.net/source?file=seat_distribution.csv&amp;field=draws&amp;rowKey=dem_seats%3A241&amp;rowField=draws#exact-line" TargetMode="External"/><Relationship Id="rId527" Type="http://schemas.openxmlformats.org/officeDocument/2006/relationships/hyperlink" Target="https://electionlens.net/source?file=seat_distribution.csv&amp;field=probability&amp;rowKey=dem_seats%3A241&amp;rowField=probability#exact-line" TargetMode="External"/><Relationship Id="rId528" Type="http://schemas.openxmlformats.org/officeDocument/2006/relationships/hyperlink" Target="https://electionlens.net/source?file=seat_distribution.csv&amp;field=cumulative_probability&amp;rowKey=dem_seats%3A241&amp;rowField=cumulative_probability#exact-line" TargetMode="External"/><Relationship Id="rId529" Type="http://schemas.openxmlformats.org/officeDocument/2006/relationships/hyperlink" Target="https://electionlens.net/source?file=seat_distribution.csv&amp;field=dem_seats&amp;rowKey=dem_seats%3A242&amp;rowField=dem_seats#exact-line" TargetMode="External"/><Relationship Id="rId530" Type="http://schemas.openxmlformats.org/officeDocument/2006/relationships/hyperlink" Target="https://electionlens.net/source?file=seat_distribution.csv&amp;field=draws&amp;rowKey=dem_seats%3A242&amp;rowField=draws#exact-line" TargetMode="External"/><Relationship Id="rId531" Type="http://schemas.openxmlformats.org/officeDocument/2006/relationships/hyperlink" Target="https://electionlens.net/source?file=seat_distribution.csv&amp;field=probability&amp;rowKey=dem_seats%3A242&amp;rowField=probability#exact-line" TargetMode="External"/><Relationship Id="rId532" Type="http://schemas.openxmlformats.org/officeDocument/2006/relationships/hyperlink" Target="https://electionlens.net/source?file=seat_distribution.csv&amp;field=cumulative_probability&amp;rowKey=dem_seats%3A242&amp;rowField=cumulative_probability#exact-line" TargetMode="External"/><Relationship Id="rId533" Type="http://schemas.openxmlformats.org/officeDocument/2006/relationships/hyperlink" Target="https://electionlens.net/source?file=seat_distribution.csv&amp;field=dem_seats&amp;rowKey=dem_seats%3A243&amp;rowField=dem_seats#exact-line" TargetMode="External"/><Relationship Id="rId534" Type="http://schemas.openxmlformats.org/officeDocument/2006/relationships/hyperlink" Target="https://electionlens.net/source?file=seat_distribution.csv&amp;field=draws&amp;rowKey=dem_seats%3A243&amp;rowField=draws#exact-line" TargetMode="External"/><Relationship Id="rId535" Type="http://schemas.openxmlformats.org/officeDocument/2006/relationships/hyperlink" Target="https://electionlens.net/source?file=seat_distribution.csv&amp;field=probability&amp;rowKey=dem_seats%3A243&amp;rowField=probability#exact-line" TargetMode="External"/><Relationship Id="rId536" Type="http://schemas.openxmlformats.org/officeDocument/2006/relationships/hyperlink" Target="https://electionlens.net/source?file=seat_distribution.csv&amp;field=cumulative_probability&amp;rowKey=dem_seats%3A243&amp;rowField=cumulative_probability#exact-line" TargetMode="External"/><Relationship Id="rId537" Type="http://schemas.openxmlformats.org/officeDocument/2006/relationships/hyperlink" Target="https://electionlens.net/source?file=seat_distribution.csv&amp;field=dem_seats&amp;rowKey=dem_seats%3A244&amp;rowField=dem_seats#exact-line" TargetMode="External"/><Relationship Id="rId538" Type="http://schemas.openxmlformats.org/officeDocument/2006/relationships/hyperlink" Target="https://electionlens.net/source?file=seat_distribution.csv&amp;field=draws&amp;rowKey=dem_seats%3A244&amp;rowField=draws#exact-line" TargetMode="External"/><Relationship Id="rId539" Type="http://schemas.openxmlformats.org/officeDocument/2006/relationships/hyperlink" Target="https://electionlens.net/source?file=seat_distribution.csv&amp;field=probability&amp;rowKey=dem_seats%3A244&amp;rowField=probability#exact-line" TargetMode="External"/><Relationship Id="rId540" Type="http://schemas.openxmlformats.org/officeDocument/2006/relationships/hyperlink" Target="https://electionlens.net/source?file=seat_distribution.csv&amp;field=cumulative_probability&amp;rowKey=dem_seats%3A244&amp;rowField=cumulative_probability#exact-line" TargetMode="External"/><Relationship Id="rId541" Type="http://schemas.openxmlformats.org/officeDocument/2006/relationships/hyperlink" Target="https://electionlens.net/source?file=seat_distribution.csv&amp;field=dem_seats&amp;rowKey=dem_seats%3A245&amp;rowField=dem_seats#exact-line" TargetMode="External"/><Relationship Id="rId542" Type="http://schemas.openxmlformats.org/officeDocument/2006/relationships/hyperlink" Target="https://electionlens.net/source?file=seat_distribution.csv&amp;field=draws&amp;rowKey=dem_seats%3A245&amp;rowField=draws#exact-line" TargetMode="External"/><Relationship Id="rId543" Type="http://schemas.openxmlformats.org/officeDocument/2006/relationships/hyperlink" Target="https://electionlens.net/source?file=seat_distribution.csv&amp;field=probability&amp;rowKey=dem_seats%3A245&amp;rowField=probability#exact-line" TargetMode="External"/><Relationship Id="rId544" Type="http://schemas.openxmlformats.org/officeDocument/2006/relationships/hyperlink" Target="https://electionlens.net/source?file=seat_distribution.csv&amp;field=cumulative_probability&amp;rowKey=dem_seats%3A245&amp;rowField=cumulative_probability#exact-line" TargetMode="External"/><Relationship Id="rId545" Type="http://schemas.openxmlformats.org/officeDocument/2006/relationships/hyperlink" Target="https://electionlens.net/source?file=seat_distribution.csv&amp;field=dem_seats&amp;rowKey=dem_seats%3A246&amp;rowField=dem_seats#exact-line" TargetMode="External"/><Relationship Id="rId546" Type="http://schemas.openxmlformats.org/officeDocument/2006/relationships/hyperlink" Target="https://electionlens.net/source?file=seat_distribution.csv&amp;field=draws&amp;rowKey=dem_seats%3A246&amp;rowField=draws#exact-line" TargetMode="External"/><Relationship Id="rId547" Type="http://schemas.openxmlformats.org/officeDocument/2006/relationships/hyperlink" Target="https://electionlens.net/source?file=seat_distribution.csv&amp;field=probability&amp;rowKey=dem_seats%3A246&amp;rowField=probability#exact-line" TargetMode="External"/><Relationship Id="rId548" Type="http://schemas.openxmlformats.org/officeDocument/2006/relationships/hyperlink" Target="https://electionlens.net/source?file=seat_distribution.csv&amp;field=cumulative_probability&amp;rowKey=dem_seats%3A246&amp;rowField=cumulative_probability#exact-line" TargetMode="External"/><Relationship Id="rId549" Type="http://schemas.openxmlformats.org/officeDocument/2006/relationships/hyperlink" Target="https://electionlens.net/source?file=seat_distribution.csv&amp;field=dem_seats&amp;rowKey=dem_seats%3A247&amp;rowField=dem_seats#exact-line" TargetMode="External"/><Relationship Id="rId550" Type="http://schemas.openxmlformats.org/officeDocument/2006/relationships/hyperlink" Target="https://electionlens.net/source?file=seat_distribution.csv&amp;field=draws&amp;rowKey=dem_seats%3A247&amp;rowField=draws#exact-line" TargetMode="External"/><Relationship Id="rId551" Type="http://schemas.openxmlformats.org/officeDocument/2006/relationships/hyperlink" Target="https://electionlens.net/source?file=seat_distribution.csv&amp;field=probability&amp;rowKey=dem_seats%3A247&amp;rowField=probability#exact-line" TargetMode="External"/><Relationship Id="rId552" Type="http://schemas.openxmlformats.org/officeDocument/2006/relationships/hyperlink" Target="https://electionlens.net/source?file=seat_distribution.csv&amp;field=cumulative_probability&amp;rowKey=dem_seats%3A247&amp;rowField=cumulative_probability#exact-line" TargetMode="External"/><Relationship Id="rId553" Type="http://schemas.openxmlformats.org/officeDocument/2006/relationships/hyperlink" Target="https://electionlens.net/source?file=seat_distribution.csv&amp;field=dem_seats&amp;rowKey=dem_seats%3A248&amp;rowField=dem_seats#exact-line" TargetMode="External"/><Relationship Id="rId554" Type="http://schemas.openxmlformats.org/officeDocument/2006/relationships/hyperlink" Target="https://electionlens.net/source?file=seat_distribution.csv&amp;field=draws&amp;rowKey=dem_seats%3A248&amp;rowField=draws#exact-line" TargetMode="External"/><Relationship Id="rId555" Type="http://schemas.openxmlformats.org/officeDocument/2006/relationships/hyperlink" Target="https://electionlens.net/source?file=seat_distribution.csv&amp;field=probability&amp;rowKey=dem_seats%3A248&amp;rowField=probability#exact-line" TargetMode="External"/><Relationship Id="rId556" Type="http://schemas.openxmlformats.org/officeDocument/2006/relationships/hyperlink" Target="https://electionlens.net/source?file=seat_distribution.csv&amp;field=cumulative_probability&amp;rowKey=dem_seats%3A248&amp;rowField=cumulative_probability#exact-line" TargetMode="External"/><Relationship Id="rId557" Type="http://schemas.openxmlformats.org/officeDocument/2006/relationships/hyperlink" Target="https://electionlens.net/source?file=seat_distribution.csv&amp;field=dem_seats&amp;rowKey=dem_seats%3A249&amp;rowField=dem_seats#exact-line" TargetMode="External"/><Relationship Id="rId558" Type="http://schemas.openxmlformats.org/officeDocument/2006/relationships/hyperlink" Target="https://electionlens.net/source?file=seat_distribution.csv&amp;field=draws&amp;rowKey=dem_seats%3A249&amp;rowField=draws#exact-line" TargetMode="External"/><Relationship Id="rId559" Type="http://schemas.openxmlformats.org/officeDocument/2006/relationships/hyperlink" Target="https://electionlens.net/source?file=seat_distribution.csv&amp;field=probability&amp;rowKey=dem_seats%3A249&amp;rowField=probability#exact-line" TargetMode="External"/><Relationship Id="rId560" Type="http://schemas.openxmlformats.org/officeDocument/2006/relationships/hyperlink" Target="https://electionlens.net/source?file=seat_distribution.csv&amp;field=cumulative_probability&amp;rowKey=dem_seats%3A249&amp;rowField=cumulative_probability#exact-line" TargetMode="External"/><Relationship Id="rId561" Type="http://schemas.openxmlformats.org/officeDocument/2006/relationships/hyperlink" Target="https://electionlens.net/source?file=seat_distribution.csv&amp;field=dem_seats&amp;rowKey=dem_seats%3A250&amp;rowField=dem_seats#exact-line" TargetMode="External"/><Relationship Id="rId562" Type="http://schemas.openxmlformats.org/officeDocument/2006/relationships/hyperlink" Target="https://electionlens.net/source?file=seat_distribution.csv&amp;field=draws&amp;rowKey=dem_seats%3A250&amp;rowField=draws#exact-line" TargetMode="External"/><Relationship Id="rId563" Type="http://schemas.openxmlformats.org/officeDocument/2006/relationships/hyperlink" Target="https://electionlens.net/source?file=seat_distribution.csv&amp;field=probability&amp;rowKey=dem_seats%3A250&amp;rowField=probability#exact-line" TargetMode="External"/><Relationship Id="rId564" Type="http://schemas.openxmlformats.org/officeDocument/2006/relationships/hyperlink" Target="https://electionlens.net/source?file=seat_distribution.csv&amp;field=cumulative_probability&amp;rowKey=dem_seats%3A250&amp;rowField=cumulative_probability#exact-line" TargetMode="External"/><Relationship Id="rId565" Type="http://schemas.openxmlformats.org/officeDocument/2006/relationships/hyperlink" Target="https://electionlens.net/source?file=seat_distribution.csv&amp;field=dem_seats&amp;rowKey=dem_seats%3A251&amp;rowField=dem_seats#exact-line" TargetMode="External"/><Relationship Id="rId566" Type="http://schemas.openxmlformats.org/officeDocument/2006/relationships/hyperlink" Target="https://electionlens.net/source?file=seat_distribution.csv&amp;field=draws&amp;rowKey=dem_seats%3A251&amp;rowField=draws#exact-line" TargetMode="External"/><Relationship Id="rId567" Type="http://schemas.openxmlformats.org/officeDocument/2006/relationships/hyperlink" Target="https://electionlens.net/source?file=seat_distribution.csv&amp;field=probability&amp;rowKey=dem_seats%3A251&amp;rowField=probability#exact-line" TargetMode="External"/><Relationship Id="rId568" Type="http://schemas.openxmlformats.org/officeDocument/2006/relationships/hyperlink" Target="https://electionlens.net/source?file=seat_distribution.csv&amp;field=cumulative_probability&amp;rowKey=dem_seats%3A251&amp;rowField=cumulative_probability#exact-line" TargetMode="External"/><Relationship Id="rId569" Type="http://schemas.openxmlformats.org/officeDocument/2006/relationships/hyperlink" Target="https://electionlens.net/source?file=seat_distribution.csv&amp;field=dem_seats&amp;rowKey=dem_seats%3A252&amp;rowField=dem_seats#exact-line" TargetMode="External"/><Relationship Id="rId570" Type="http://schemas.openxmlformats.org/officeDocument/2006/relationships/hyperlink" Target="https://electionlens.net/source?file=seat_distribution.csv&amp;field=draws&amp;rowKey=dem_seats%3A252&amp;rowField=draws#exact-line" TargetMode="External"/><Relationship Id="rId571" Type="http://schemas.openxmlformats.org/officeDocument/2006/relationships/hyperlink" Target="https://electionlens.net/source?file=seat_distribution.csv&amp;field=probability&amp;rowKey=dem_seats%3A252&amp;rowField=probability#exact-line" TargetMode="External"/><Relationship Id="rId572" Type="http://schemas.openxmlformats.org/officeDocument/2006/relationships/hyperlink" Target="https://electionlens.net/source?file=seat_distribution.csv&amp;field=cumulative_probability&amp;rowKey=dem_seats%3A252&amp;rowField=cumulative_probability#exact-line" TargetMode="External"/><Relationship Id="rId573" Type="http://schemas.openxmlformats.org/officeDocument/2006/relationships/hyperlink" Target="https://electionlens.net/source?file=seat_distribution.csv&amp;field=dem_seats&amp;rowKey=dem_seats%3A253&amp;rowField=dem_seats#exact-line" TargetMode="External"/><Relationship Id="rId574" Type="http://schemas.openxmlformats.org/officeDocument/2006/relationships/hyperlink" Target="https://electionlens.net/source?file=seat_distribution.csv&amp;field=draws&amp;rowKey=dem_seats%3A253&amp;rowField=draws#exact-line" TargetMode="External"/><Relationship Id="rId575" Type="http://schemas.openxmlformats.org/officeDocument/2006/relationships/hyperlink" Target="https://electionlens.net/source?file=seat_distribution.csv&amp;field=probability&amp;rowKey=dem_seats%3A253&amp;rowField=probability#exact-line" TargetMode="External"/><Relationship Id="rId576" Type="http://schemas.openxmlformats.org/officeDocument/2006/relationships/hyperlink" Target="https://electionlens.net/source?file=seat_distribution.csv&amp;field=cumulative_probability&amp;rowKey=dem_seats%3A253&amp;rowField=cumulative_probability#exact-line" TargetMode="External"/><Relationship Id="rId577" Type="http://schemas.openxmlformats.org/officeDocument/2006/relationships/hyperlink" Target="https://electionlens.net/source?file=seat_distribution.csv&amp;field=dem_seats&amp;rowKey=dem_seats%3A254&amp;rowField=dem_seats#exact-line" TargetMode="External"/><Relationship Id="rId578" Type="http://schemas.openxmlformats.org/officeDocument/2006/relationships/hyperlink" Target="https://electionlens.net/source?file=seat_distribution.csv&amp;field=draws&amp;rowKey=dem_seats%3A254&amp;rowField=draws#exact-line" TargetMode="External"/><Relationship Id="rId579" Type="http://schemas.openxmlformats.org/officeDocument/2006/relationships/hyperlink" Target="https://electionlens.net/source?file=seat_distribution.csv&amp;field=probability&amp;rowKey=dem_seats%3A254&amp;rowField=probability#exact-line" TargetMode="External"/><Relationship Id="rId580" Type="http://schemas.openxmlformats.org/officeDocument/2006/relationships/hyperlink" Target="https://electionlens.net/source?file=seat_distribution.csv&amp;field=cumulative_probability&amp;rowKey=dem_seats%3A254&amp;rowField=cumulative_probability#exact-line" TargetMode="External"/><Relationship Id="rId581" Type="http://schemas.openxmlformats.org/officeDocument/2006/relationships/hyperlink" Target="https://electionlens.net/source?file=seat_distribution.csv&amp;field=dem_seats&amp;rowKey=dem_seats%3A255&amp;rowField=dem_seats#exact-line" TargetMode="External"/><Relationship Id="rId582" Type="http://schemas.openxmlformats.org/officeDocument/2006/relationships/hyperlink" Target="https://electionlens.net/source?file=seat_distribution.csv&amp;field=draws&amp;rowKey=dem_seats%3A255&amp;rowField=draws#exact-line" TargetMode="External"/><Relationship Id="rId583" Type="http://schemas.openxmlformats.org/officeDocument/2006/relationships/hyperlink" Target="https://electionlens.net/source?file=seat_distribution.csv&amp;field=probability&amp;rowKey=dem_seats%3A255&amp;rowField=probability#exact-line" TargetMode="External"/><Relationship Id="rId584" Type="http://schemas.openxmlformats.org/officeDocument/2006/relationships/hyperlink" Target="https://electionlens.net/source?file=seat_distribution.csv&amp;field=cumulative_probability&amp;rowKey=dem_seats%3A255&amp;rowField=cumulative_probability#exact-line" TargetMode="External"/><Relationship Id="rId585" Type="http://schemas.openxmlformats.org/officeDocument/2006/relationships/hyperlink" Target="https://electionlens.net/source?file=seat_distribution.csv&amp;field=dem_seats&amp;rowKey=dem_seats%3A256&amp;rowField=dem_seats#exact-line" TargetMode="External"/><Relationship Id="rId586" Type="http://schemas.openxmlformats.org/officeDocument/2006/relationships/hyperlink" Target="https://electionlens.net/source?file=seat_distribution.csv&amp;field=draws&amp;rowKey=dem_seats%3A256&amp;rowField=draws#exact-line" TargetMode="External"/><Relationship Id="rId587" Type="http://schemas.openxmlformats.org/officeDocument/2006/relationships/hyperlink" Target="https://electionlens.net/source?file=seat_distribution.csv&amp;field=probability&amp;rowKey=dem_seats%3A256&amp;rowField=probability#exact-line" TargetMode="External"/><Relationship Id="rId588" Type="http://schemas.openxmlformats.org/officeDocument/2006/relationships/hyperlink" Target="https://electionlens.net/source?file=seat_distribution.csv&amp;field=cumulative_probability&amp;rowKey=dem_seats%3A256&amp;rowField=cumulative_probability#exact-line" TargetMode="External"/><Relationship Id="rId589" Type="http://schemas.openxmlformats.org/officeDocument/2006/relationships/hyperlink" Target="https://electionlens.net/source?file=seat_distribution.csv&amp;field=dem_seats&amp;rowKey=dem_seats%3A257&amp;rowField=dem_seats#exact-line" TargetMode="External"/><Relationship Id="rId590" Type="http://schemas.openxmlformats.org/officeDocument/2006/relationships/hyperlink" Target="https://electionlens.net/source?file=seat_distribution.csv&amp;field=draws&amp;rowKey=dem_seats%3A257&amp;rowField=draws#exact-line" TargetMode="External"/><Relationship Id="rId591" Type="http://schemas.openxmlformats.org/officeDocument/2006/relationships/hyperlink" Target="https://electionlens.net/source?file=seat_distribution.csv&amp;field=probability&amp;rowKey=dem_seats%3A257&amp;rowField=probability#exact-line" TargetMode="External"/><Relationship Id="rId592" Type="http://schemas.openxmlformats.org/officeDocument/2006/relationships/hyperlink" Target="https://electionlens.net/source?file=seat_distribution.csv&amp;field=cumulative_probability&amp;rowKey=dem_seats%3A257&amp;rowField=cumulative_probability#exact-line" TargetMode="External"/><Relationship Id="rId593" Type="http://schemas.openxmlformats.org/officeDocument/2006/relationships/hyperlink" Target="https://electionlens.net/source?file=seat_distribution.csv&amp;field=dem_seats&amp;rowKey=dem_seats%3A258&amp;rowField=dem_seats#exact-line" TargetMode="External"/><Relationship Id="rId594" Type="http://schemas.openxmlformats.org/officeDocument/2006/relationships/hyperlink" Target="https://electionlens.net/source?file=seat_distribution.csv&amp;field=draws&amp;rowKey=dem_seats%3A258&amp;rowField=draws#exact-line" TargetMode="External"/><Relationship Id="rId595" Type="http://schemas.openxmlformats.org/officeDocument/2006/relationships/hyperlink" Target="https://electionlens.net/source?file=seat_distribution.csv&amp;field=probability&amp;rowKey=dem_seats%3A258&amp;rowField=probability#exact-line" TargetMode="External"/><Relationship Id="rId596" Type="http://schemas.openxmlformats.org/officeDocument/2006/relationships/hyperlink" Target="https://electionlens.net/source?file=seat_distribution.csv&amp;field=cumulative_probability&amp;rowKey=dem_seats%3A258&amp;rowField=cumulative_probability#exact-line" TargetMode="External"/><Relationship Id="rId597" Type="http://schemas.openxmlformats.org/officeDocument/2006/relationships/hyperlink" Target="https://electionlens.net/source?file=seat_distribution.csv&amp;field=dem_seats&amp;rowKey=dem_seats%3A259&amp;rowField=dem_seats#exact-line" TargetMode="External"/><Relationship Id="rId598" Type="http://schemas.openxmlformats.org/officeDocument/2006/relationships/hyperlink" Target="https://electionlens.net/source?file=seat_distribution.csv&amp;field=draws&amp;rowKey=dem_seats%3A259&amp;rowField=draws#exact-line" TargetMode="External"/><Relationship Id="rId599" Type="http://schemas.openxmlformats.org/officeDocument/2006/relationships/hyperlink" Target="https://electionlens.net/source?file=seat_distribution.csv&amp;field=probability&amp;rowKey=dem_seats%3A259&amp;rowField=probability#exact-line" TargetMode="External"/><Relationship Id="rId600" Type="http://schemas.openxmlformats.org/officeDocument/2006/relationships/hyperlink" Target="https://electionlens.net/source?file=seat_distribution.csv&amp;field=cumulative_probability&amp;rowKey=dem_seats%3A259&amp;rowField=cumulative_probability#exact-line" TargetMode="External"/><Relationship Id="rId601" Type="http://schemas.openxmlformats.org/officeDocument/2006/relationships/hyperlink" Target="https://electionlens.net/source?file=seat_distribution.csv&amp;field=dem_seats&amp;rowKey=dem_seats%3A260&amp;rowField=dem_seats#exact-line" TargetMode="External"/><Relationship Id="rId602" Type="http://schemas.openxmlformats.org/officeDocument/2006/relationships/hyperlink" Target="https://electionlens.net/source?file=seat_distribution.csv&amp;field=draws&amp;rowKey=dem_seats%3A260&amp;rowField=draws#exact-line" TargetMode="External"/><Relationship Id="rId603" Type="http://schemas.openxmlformats.org/officeDocument/2006/relationships/hyperlink" Target="https://electionlens.net/source?file=seat_distribution.csv&amp;field=probability&amp;rowKey=dem_seats%3A260&amp;rowField=probability#exact-line" TargetMode="External"/><Relationship Id="rId604" Type="http://schemas.openxmlformats.org/officeDocument/2006/relationships/hyperlink" Target="https://electionlens.net/source?file=seat_distribution.csv&amp;field=cumulative_probability&amp;rowKey=dem_seats%3A260&amp;rowField=cumulative_probability#exact-line" TargetMode="External"/><Relationship Id="rId605" Type="http://schemas.openxmlformats.org/officeDocument/2006/relationships/hyperlink" Target="https://electionlens.net/source?file=seat_distribution.csv&amp;field=dem_seats&amp;rowKey=dem_seats%3A261&amp;rowField=dem_seats#exact-line" TargetMode="External"/><Relationship Id="rId606" Type="http://schemas.openxmlformats.org/officeDocument/2006/relationships/hyperlink" Target="https://electionlens.net/source?file=seat_distribution.csv&amp;field=draws&amp;rowKey=dem_seats%3A261&amp;rowField=draws#exact-line" TargetMode="External"/><Relationship Id="rId607" Type="http://schemas.openxmlformats.org/officeDocument/2006/relationships/hyperlink" Target="https://electionlens.net/source?file=seat_distribution.csv&amp;field=probability&amp;rowKey=dem_seats%3A261&amp;rowField=probability#exact-line" TargetMode="External"/><Relationship Id="rId608" Type="http://schemas.openxmlformats.org/officeDocument/2006/relationships/hyperlink" Target="https://electionlens.net/source?file=seat_distribution.csv&amp;field=cumulative_probability&amp;rowKey=dem_seats%3A261&amp;rowField=cumulative_probability#exact-line" TargetMode="External"/><Relationship Id="rId609" Type="http://schemas.openxmlformats.org/officeDocument/2006/relationships/hyperlink" Target="https://electionlens.net/source?file=seat_distribution.csv&amp;field=dem_seats&amp;rowKey=dem_seats%3A262&amp;rowField=dem_seats#exact-line" TargetMode="External"/><Relationship Id="rId610" Type="http://schemas.openxmlformats.org/officeDocument/2006/relationships/hyperlink" Target="https://electionlens.net/source?file=seat_distribution.csv&amp;field=draws&amp;rowKey=dem_seats%3A262&amp;rowField=draws#exact-line" TargetMode="External"/><Relationship Id="rId611" Type="http://schemas.openxmlformats.org/officeDocument/2006/relationships/hyperlink" Target="https://electionlens.net/source?file=seat_distribution.csv&amp;field=probability&amp;rowKey=dem_seats%3A262&amp;rowField=probability#exact-line" TargetMode="External"/><Relationship Id="rId612" Type="http://schemas.openxmlformats.org/officeDocument/2006/relationships/hyperlink" Target="https://electionlens.net/source?file=seat_distribution.csv&amp;field=cumulative_probability&amp;rowKey=dem_seats%3A262&amp;rowField=cumulative_probability#exact-line" TargetMode="External"/><Relationship Id="rId613" Type="http://schemas.openxmlformats.org/officeDocument/2006/relationships/hyperlink" Target="https://electionlens.net/source?file=seat_distribution.csv&amp;field=dem_seats&amp;rowKey=dem_seats%3A263&amp;rowField=dem_seats#exact-line" TargetMode="External"/><Relationship Id="rId614" Type="http://schemas.openxmlformats.org/officeDocument/2006/relationships/hyperlink" Target="https://electionlens.net/source?file=seat_distribution.csv&amp;field=draws&amp;rowKey=dem_seats%3A263&amp;rowField=draws#exact-line" TargetMode="External"/><Relationship Id="rId615" Type="http://schemas.openxmlformats.org/officeDocument/2006/relationships/hyperlink" Target="https://electionlens.net/source?file=seat_distribution.csv&amp;field=probability&amp;rowKey=dem_seats%3A263&amp;rowField=probability#exact-line" TargetMode="External"/><Relationship Id="rId616" Type="http://schemas.openxmlformats.org/officeDocument/2006/relationships/hyperlink" Target="https://electionlens.net/source?file=seat_distribution.csv&amp;field=cumulative_probability&amp;rowKey=dem_seats%3A263&amp;rowField=cumulative_probability#exact-line" TargetMode="External"/><Relationship Id="rId617" Type="http://schemas.openxmlformats.org/officeDocument/2006/relationships/hyperlink" Target="https://electionlens.net/source?file=seat_distribution.csv&amp;field=dem_seats&amp;rowKey=dem_seats%3A264&amp;rowField=dem_seats#exact-line" TargetMode="External"/><Relationship Id="rId618" Type="http://schemas.openxmlformats.org/officeDocument/2006/relationships/hyperlink" Target="https://electionlens.net/source?file=seat_distribution.csv&amp;field=draws&amp;rowKey=dem_seats%3A264&amp;rowField=draws#exact-line" TargetMode="External"/><Relationship Id="rId619" Type="http://schemas.openxmlformats.org/officeDocument/2006/relationships/hyperlink" Target="https://electionlens.net/source?file=seat_distribution.csv&amp;field=probability&amp;rowKey=dem_seats%3A264&amp;rowField=probability#exact-line" TargetMode="External"/><Relationship Id="rId620" Type="http://schemas.openxmlformats.org/officeDocument/2006/relationships/hyperlink" Target="https://electionlens.net/source?file=seat_distribution.csv&amp;field=cumulative_probability&amp;rowKey=dem_seats%3A264&amp;rowField=cumulative_probability#exact-line" TargetMode="External"/><Relationship Id="rId621" Type="http://schemas.openxmlformats.org/officeDocument/2006/relationships/hyperlink" Target="https://electionlens.net/source?file=seat_distribution.csv&amp;field=dem_seats&amp;rowKey=dem_seats%3A265&amp;rowField=dem_seats#exact-line" TargetMode="External"/><Relationship Id="rId622" Type="http://schemas.openxmlformats.org/officeDocument/2006/relationships/hyperlink" Target="https://electionlens.net/source?file=seat_distribution.csv&amp;field=draws&amp;rowKey=dem_seats%3A265&amp;rowField=draws#exact-line" TargetMode="External"/><Relationship Id="rId623" Type="http://schemas.openxmlformats.org/officeDocument/2006/relationships/hyperlink" Target="https://electionlens.net/source?file=seat_distribution.csv&amp;field=probability&amp;rowKey=dem_seats%3A265&amp;rowField=probability#exact-line" TargetMode="External"/><Relationship Id="rId624" Type="http://schemas.openxmlformats.org/officeDocument/2006/relationships/hyperlink" Target="https://electionlens.net/source?file=seat_distribution.csv&amp;field=cumulative_probability&amp;rowKey=dem_seats%3A265&amp;rowField=cumulative_probability#exact-line" TargetMode="External"/><Relationship Id="rId625" Type="http://schemas.openxmlformats.org/officeDocument/2006/relationships/hyperlink" Target="https://electionlens.net/source?file=seat_distribution.csv&amp;field=dem_seats&amp;rowKey=dem_seats%3A266&amp;rowField=dem_seats#exact-line" TargetMode="External"/><Relationship Id="rId626" Type="http://schemas.openxmlformats.org/officeDocument/2006/relationships/hyperlink" Target="https://electionlens.net/source?file=seat_distribution.csv&amp;field=draws&amp;rowKey=dem_seats%3A266&amp;rowField=draws#exact-line" TargetMode="External"/><Relationship Id="rId627" Type="http://schemas.openxmlformats.org/officeDocument/2006/relationships/hyperlink" Target="https://electionlens.net/source?file=seat_distribution.csv&amp;field=probability&amp;rowKey=dem_seats%3A266&amp;rowField=probability#exact-line" TargetMode="External"/><Relationship Id="rId628" Type="http://schemas.openxmlformats.org/officeDocument/2006/relationships/hyperlink" Target="https://electionlens.net/source?file=seat_distribution.csv&amp;field=cumulative_probability&amp;rowKey=dem_seats%3A266&amp;rowField=cumulative_probability#exact-line" TargetMode="External"/><Relationship Id="rId629" Type="http://schemas.openxmlformats.org/officeDocument/2006/relationships/hyperlink" Target="https://electionlens.net/source?file=seat_distribution.csv&amp;field=dem_seats&amp;rowKey=dem_seats%3A267&amp;rowField=dem_seats#exact-line" TargetMode="External"/><Relationship Id="rId630" Type="http://schemas.openxmlformats.org/officeDocument/2006/relationships/hyperlink" Target="https://electionlens.net/source?file=seat_distribution.csv&amp;field=draws&amp;rowKey=dem_seats%3A267&amp;rowField=draws#exact-line" TargetMode="External"/><Relationship Id="rId631" Type="http://schemas.openxmlformats.org/officeDocument/2006/relationships/hyperlink" Target="https://electionlens.net/source?file=seat_distribution.csv&amp;field=probability&amp;rowKey=dem_seats%3A267&amp;rowField=probability#exact-line" TargetMode="External"/><Relationship Id="rId632" Type="http://schemas.openxmlformats.org/officeDocument/2006/relationships/hyperlink" Target="https://electionlens.net/source?file=seat_distribution.csv&amp;field=cumulative_probability&amp;rowKey=dem_seats%3A267&amp;rowField=cumulative_probability#exact-line" TargetMode="External"/><Relationship Id="rId633" Type="http://schemas.openxmlformats.org/officeDocument/2006/relationships/hyperlink" Target="https://electionlens.net/source?file=seat_distribution.csv&amp;field=dem_seats&amp;rowKey=dem_seats%3A268&amp;rowField=dem_seats#exact-line" TargetMode="External"/><Relationship Id="rId634" Type="http://schemas.openxmlformats.org/officeDocument/2006/relationships/hyperlink" Target="https://electionlens.net/source?file=seat_distribution.csv&amp;field=draws&amp;rowKey=dem_seats%3A268&amp;rowField=draws#exact-line" TargetMode="External"/><Relationship Id="rId635" Type="http://schemas.openxmlformats.org/officeDocument/2006/relationships/hyperlink" Target="https://electionlens.net/source?file=seat_distribution.csv&amp;field=probability&amp;rowKey=dem_seats%3A268&amp;rowField=probability#exact-line" TargetMode="External"/><Relationship Id="rId636" Type="http://schemas.openxmlformats.org/officeDocument/2006/relationships/hyperlink" Target="https://electionlens.net/source?file=seat_distribution.csv&amp;field=cumulative_probability&amp;rowKey=dem_seats%3A268&amp;rowField=cumulative_probability#exact-line" TargetMode="External"/><Relationship Id="rId637" Type="http://schemas.openxmlformats.org/officeDocument/2006/relationships/hyperlink" Target="https://electionlens.net/source?file=seat_distribution.csv&amp;field=dem_seats&amp;rowKey=dem_seats%3A269&amp;rowField=dem_seats#exact-line" TargetMode="External"/><Relationship Id="rId638" Type="http://schemas.openxmlformats.org/officeDocument/2006/relationships/hyperlink" Target="https://electionlens.net/source?file=seat_distribution.csv&amp;field=draws&amp;rowKey=dem_seats%3A269&amp;rowField=draws#exact-line" TargetMode="External"/><Relationship Id="rId639" Type="http://schemas.openxmlformats.org/officeDocument/2006/relationships/hyperlink" Target="https://electionlens.net/source?file=seat_distribution.csv&amp;field=probability&amp;rowKey=dem_seats%3A269&amp;rowField=probability#exact-line" TargetMode="External"/><Relationship Id="rId640" Type="http://schemas.openxmlformats.org/officeDocument/2006/relationships/hyperlink" Target="https://electionlens.net/source?file=seat_distribution.csv&amp;field=cumulative_probability&amp;rowKey=dem_seats%3A269&amp;rowField=cumulative_probability#exact-line" TargetMode="External"/><Relationship Id="rId641" Type="http://schemas.openxmlformats.org/officeDocument/2006/relationships/hyperlink" Target="https://electionlens.net/source?file=seat_distribution.csv&amp;field=dem_seats&amp;rowKey=dem_seats%3A270&amp;rowField=dem_seats#exact-line" TargetMode="External"/><Relationship Id="rId642" Type="http://schemas.openxmlformats.org/officeDocument/2006/relationships/hyperlink" Target="https://electionlens.net/source?file=seat_distribution.csv&amp;field=draws&amp;rowKey=dem_seats%3A270&amp;rowField=draws#exact-line" TargetMode="External"/><Relationship Id="rId643" Type="http://schemas.openxmlformats.org/officeDocument/2006/relationships/hyperlink" Target="https://electionlens.net/source?file=seat_distribution.csv&amp;field=probability&amp;rowKey=dem_seats%3A270&amp;rowField=probability#exact-line" TargetMode="External"/><Relationship Id="rId644" Type="http://schemas.openxmlformats.org/officeDocument/2006/relationships/hyperlink" Target="https://electionlens.net/source?file=seat_distribution.csv&amp;field=cumulative_probability&amp;rowKey=dem_seats%3A270&amp;rowField=cumulative_probability#exact-line" TargetMode="External"/><Relationship Id="rId645" Type="http://schemas.openxmlformats.org/officeDocument/2006/relationships/hyperlink" Target="https://electionlens.net/source?file=seat_distribution.csv&amp;field=dem_seats&amp;rowKey=dem_seats%3A271&amp;rowField=dem_seats#exact-line" TargetMode="External"/><Relationship Id="rId646" Type="http://schemas.openxmlformats.org/officeDocument/2006/relationships/hyperlink" Target="https://electionlens.net/source?file=seat_distribution.csv&amp;field=draws&amp;rowKey=dem_seats%3A271&amp;rowField=draws#exact-line" TargetMode="External"/><Relationship Id="rId647" Type="http://schemas.openxmlformats.org/officeDocument/2006/relationships/hyperlink" Target="https://electionlens.net/source?file=seat_distribution.csv&amp;field=probability&amp;rowKey=dem_seats%3A271&amp;rowField=probability#exact-line" TargetMode="External"/><Relationship Id="rId648" Type="http://schemas.openxmlformats.org/officeDocument/2006/relationships/hyperlink" Target="https://electionlens.net/source?file=seat_distribution.csv&amp;field=cumulative_probability&amp;rowKey=dem_seats%3A271&amp;rowField=cumulative_probability#exact-line" TargetMode="External"/><Relationship Id="rId649" Type="http://schemas.openxmlformats.org/officeDocument/2006/relationships/hyperlink" Target="https://electionlens.net/source?file=seat_distribution.csv&amp;field=dem_seats&amp;rowKey=dem_seats%3A272&amp;rowField=dem_seats#exact-line" TargetMode="External"/><Relationship Id="rId650" Type="http://schemas.openxmlformats.org/officeDocument/2006/relationships/hyperlink" Target="https://electionlens.net/source?file=seat_distribution.csv&amp;field=draws&amp;rowKey=dem_seats%3A272&amp;rowField=draws#exact-line" TargetMode="External"/><Relationship Id="rId651" Type="http://schemas.openxmlformats.org/officeDocument/2006/relationships/hyperlink" Target="https://electionlens.net/source?file=seat_distribution.csv&amp;field=probability&amp;rowKey=dem_seats%3A272&amp;rowField=probability#exact-line" TargetMode="External"/><Relationship Id="rId652" Type="http://schemas.openxmlformats.org/officeDocument/2006/relationships/hyperlink" Target="https://electionlens.net/source?file=seat_distribution.csv&amp;field=cumulative_probability&amp;rowKey=dem_seats%3A272&amp;rowField=cumulative_probability#exact-line" TargetMode="External"/><Relationship Id="rId653" Type="http://schemas.openxmlformats.org/officeDocument/2006/relationships/hyperlink" Target="https://electionlens.net/source?file=seat_distribution.csv&amp;field=dem_seats&amp;rowKey=dem_seats%3A273&amp;rowField=dem_seats#exact-line" TargetMode="External"/><Relationship Id="rId654" Type="http://schemas.openxmlformats.org/officeDocument/2006/relationships/hyperlink" Target="https://electionlens.net/source?file=seat_distribution.csv&amp;field=draws&amp;rowKey=dem_seats%3A273&amp;rowField=draws#exact-line" TargetMode="External"/><Relationship Id="rId655" Type="http://schemas.openxmlformats.org/officeDocument/2006/relationships/hyperlink" Target="https://electionlens.net/source?file=seat_distribution.csv&amp;field=probability&amp;rowKey=dem_seats%3A273&amp;rowField=probability#exact-line" TargetMode="External"/><Relationship Id="rId656" Type="http://schemas.openxmlformats.org/officeDocument/2006/relationships/hyperlink" Target="https://electionlens.net/source?file=seat_distribution.csv&amp;field=cumulative_probability&amp;rowKey=dem_seats%3A273&amp;rowField=cumulative_probability#exact-line" TargetMode="External"/><Relationship Id="rId657" Type="http://schemas.openxmlformats.org/officeDocument/2006/relationships/hyperlink" Target="https://electionlens.net/source?file=seat_distribution.csv&amp;field=dem_seats&amp;rowKey=dem_seats%3A274&amp;rowField=dem_seats#exact-line" TargetMode="External"/><Relationship Id="rId658" Type="http://schemas.openxmlformats.org/officeDocument/2006/relationships/hyperlink" Target="https://electionlens.net/source?file=seat_distribution.csv&amp;field=draws&amp;rowKey=dem_seats%3A274&amp;rowField=draws#exact-line" TargetMode="External"/><Relationship Id="rId659" Type="http://schemas.openxmlformats.org/officeDocument/2006/relationships/hyperlink" Target="https://electionlens.net/source?file=seat_distribution.csv&amp;field=probability&amp;rowKey=dem_seats%3A274&amp;rowField=probability#exact-line" TargetMode="External"/><Relationship Id="rId660" Type="http://schemas.openxmlformats.org/officeDocument/2006/relationships/hyperlink" Target="https://electionlens.net/source?file=seat_distribution.csv&amp;field=cumulative_probability&amp;rowKey=dem_seats%3A274&amp;rowField=cumulative_probability#exact-line" TargetMode="External"/><Relationship Id="rId661" Type="http://schemas.openxmlformats.org/officeDocument/2006/relationships/hyperlink" Target="https://electionlens.net/source?file=seat_distribution.csv&amp;field=dem_seats&amp;rowKey=dem_seats%3A275&amp;rowField=dem_seats#exact-line" TargetMode="External"/><Relationship Id="rId662" Type="http://schemas.openxmlformats.org/officeDocument/2006/relationships/hyperlink" Target="https://electionlens.net/source?file=seat_distribution.csv&amp;field=draws&amp;rowKey=dem_seats%3A275&amp;rowField=draws#exact-line" TargetMode="External"/><Relationship Id="rId663" Type="http://schemas.openxmlformats.org/officeDocument/2006/relationships/hyperlink" Target="https://electionlens.net/source?file=seat_distribution.csv&amp;field=probability&amp;rowKey=dem_seats%3A275&amp;rowField=probability#exact-line" TargetMode="External"/><Relationship Id="rId664" Type="http://schemas.openxmlformats.org/officeDocument/2006/relationships/hyperlink" Target="https://electionlens.net/source?file=seat_distribution.csv&amp;field=cumulative_probability&amp;rowKey=dem_seats%3A275&amp;rowField=cumulative_probability#exact-line" TargetMode="External"/><Relationship Id="rId665" Type="http://schemas.openxmlformats.org/officeDocument/2006/relationships/hyperlink" Target="https://electionlens.net/source?file=seat_distribution.csv&amp;field=dem_seats&amp;rowKey=dem_seats%3A276&amp;rowField=dem_seats#exact-line" TargetMode="External"/><Relationship Id="rId666" Type="http://schemas.openxmlformats.org/officeDocument/2006/relationships/hyperlink" Target="https://electionlens.net/source?file=seat_distribution.csv&amp;field=draws&amp;rowKey=dem_seats%3A276&amp;rowField=draws#exact-line" TargetMode="External"/><Relationship Id="rId667" Type="http://schemas.openxmlformats.org/officeDocument/2006/relationships/hyperlink" Target="https://electionlens.net/source?file=seat_distribution.csv&amp;field=probability&amp;rowKey=dem_seats%3A276&amp;rowField=probability#exact-line" TargetMode="External"/><Relationship Id="rId668" Type="http://schemas.openxmlformats.org/officeDocument/2006/relationships/hyperlink" Target="https://electionlens.net/source?file=seat_distribution.csv&amp;field=cumulative_probability&amp;rowKey=dem_seats%3A276&amp;rowField=cumulative_probability#exact-line" TargetMode="External"/><Relationship Id="rId669" Type="http://schemas.openxmlformats.org/officeDocument/2006/relationships/hyperlink" Target="https://electionlens.net/source?file=seat_distribution.csv&amp;field=dem_seats&amp;rowKey=dem_seats%3A277&amp;rowField=dem_seats#exact-line" TargetMode="External"/><Relationship Id="rId670" Type="http://schemas.openxmlformats.org/officeDocument/2006/relationships/hyperlink" Target="https://electionlens.net/source?file=seat_distribution.csv&amp;field=draws&amp;rowKey=dem_seats%3A277&amp;rowField=draws#exact-line" TargetMode="External"/><Relationship Id="rId671" Type="http://schemas.openxmlformats.org/officeDocument/2006/relationships/hyperlink" Target="https://electionlens.net/source?file=seat_distribution.csv&amp;field=probability&amp;rowKey=dem_seats%3A277&amp;rowField=probability#exact-line" TargetMode="External"/><Relationship Id="rId672" Type="http://schemas.openxmlformats.org/officeDocument/2006/relationships/hyperlink" Target="https://electionlens.net/source?file=seat_distribution.csv&amp;field=cumulative_probability&amp;rowKey=dem_seats%3A277&amp;rowField=cumulative_probability#exact-line" TargetMode="External"/><Relationship Id="rId673" Type="http://schemas.openxmlformats.org/officeDocument/2006/relationships/hyperlink" Target="https://electionlens.net/source?file=seat_distribution.csv&amp;field=dem_seats&amp;rowKey=dem_seats%3A278&amp;rowField=dem_seats#exact-line" TargetMode="External"/><Relationship Id="rId674" Type="http://schemas.openxmlformats.org/officeDocument/2006/relationships/hyperlink" Target="https://electionlens.net/source?file=seat_distribution.csv&amp;field=draws&amp;rowKey=dem_seats%3A278&amp;rowField=draws#exact-line" TargetMode="External"/><Relationship Id="rId675" Type="http://schemas.openxmlformats.org/officeDocument/2006/relationships/hyperlink" Target="https://electionlens.net/source?file=seat_distribution.csv&amp;field=probability&amp;rowKey=dem_seats%3A278&amp;rowField=probability#exact-line" TargetMode="External"/><Relationship Id="rId676" Type="http://schemas.openxmlformats.org/officeDocument/2006/relationships/hyperlink" Target="https://electionlens.net/source?file=seat_distribution.csv&amp;field=cumulative_probability&amp;rowKey=dem_seats%3A278&amp;rowField=cumulative_probability#exact-line" TargetMode="External"/><Relationship Id="rId677" Type="http://schemas.openxmlformats.org/officeDocument/2006/relationships/hyperlink" Target="https://electionlens.net/source?file=seat_distribution.csv&amp;field=dem_seats&amp;rowKey=dem_seats%3A279&amp;rowField=dem_seats#exact-line" TargetMode="External"/><Relationship Id="rId678" Type="http://schemas.openxmlformats.org/officeDocument/2006/relationships/hyperlink" Target="https://electionlens.net/source?file=seat_distribution.csv&amp;field=draws&amp;rowKey=dem_seats%3A279&amp;rowField=draws#exact-line" TargetMode="External"/><Relationship Id="rId679" Type="http://schemas.openxmlformats.org/officeDocument/2006/relationships/hyperlink" Target="https://electionlens.net/source?file=seat_distribution.csv&amp;field=probability&amp;rowKey=dem_seats%3A279&amp;rowField=probability#exact-line" TargetMode="External"/><Relationship Id="rId680" Type="http://schemas.openxmlformats.org/officeDocument/2006/relationships/hyperlink" Target="https://electionlens.net/source?file=seat_distribution.csv&amp;field=cumulative_probability&amp;rowKey=dem_seats%3A279&amp;rowField=cumulative_probability#exact-line" TargetMode="External"/><Relationship Id="rId681" Type="http://schemas.openxmlformats.org/officeDocument/2006/relationships/hyperlink" Target="https://electionlens.net/source?file=seat_distribution.csv&amp;field=dem_seats&amp;rowKey=dem_seats%3A280&amp;rowField=dem_seats#exact-line" TargetMode="External"/><Relationship Id="rId682" Type="http://schemas.openxmlformats.org/officeDocument/2006/relationships/hyperlink" Target="https://electionlens.net/source?file=seat_distribution.csv&amp;field=draws&amp;rowKey=dem_seats%3A280&amp;rowField=draws#exact-line" TargetMode="External"/><Relationship Id="rId683" Type="http://schemas.openxmlformats.org/officeDocument/2006/relationships/hyperlink" Target="https://electionlens.net/source?file=seat_distribution.csv&amp;field=probability&amp;rowKey=dem_seats%3A280&amp;rowField=probability#exact-line" TargetMode="External"/><Relationship Id="rId684" Type="http://schemas.openxmlformats.org/officeDocument/2006/relationships/hyperlink" Target="https://electionlens.net/source?file=seat_distribution.csv&amp;field=cumulative_probability&amp;rowKey=dem_seats%3A280&amp;rowField=cumulative_probability#exact-line" TargetMode="External"/><Relationship Id="rId685" Type="http://schemas.openxmlformats.org/officeDocument/2006/relationships/hyperlink" Target="https://electionlens.net/source?file=seat_distribution.csv&amp;field=dem_seats&amp;rowKey=dem_seats%3A281&amp;rowField=dem_seats#exact-line" TargetMode="External"/><Relationship Id="rId686" Type="http://schemas.openxmlformats.org/officeDocument/2006/relationships/hyperlink" Target="https://electionlens.net/source?file=seat_distribution.csv&amp;field=draws&amp;rowKey=dem_seats%3A281&amp;rowField=draws#exact-line" TargetMode="External"/><Relationship Id="rId687" Type="http://schemas.openxmlformats.org/officeDocument/2006/relationships/hyperlink" Target="https://electionlens.net/source?file=seat_distribution.csv&amp;field=probability&amp;rowKey=dem_seats%3A281&amp;rowField=probability#exact-line" TargetMode="External"/><Relationship Id="rId688" Type="http://schemas.openxmlformats.org/officeDocument/2006/relationships/hyperlink" Target="https://electionlens.net/source?file=seat_distribution.csv&amp;field=cumulative_probability&amp;rowKey=dem_seats%3A281&amp;rowField=cumulative_probability#exact-line" TargetMode="External"/><Relationship Id="rId689" Type="http://schemas.openxmlformats.org/officeDocument/2006/relationships/hyperlink" Target="https://electionlens.net/source?file=seat_distribution.csv&amp;field=dem_seats&amp;rowKey=dem_seats%3A282&amp;rowField=dem_seats#exact-line" TargetMode="External"/><Relationship Id="rId690" Type="http://schemas.openxmlformats.org/officeDocument/2006/relationships/hyperlink" Target="https://electionlens.net/source?file=seat_distribution.csv&amp;field=draws&amp;rowKey=dem_seats%3A282&amp;rowField=draws#exact-line" TargetMode="External"/><Relationship Id="rId691" Type="http://schemas.openxmlformats.org/officeDocument/2006/relationships/hyperlink" Target="https://electionlens.net/source?file=seat_distribution.csv&amp;field=probability&amp;rowKey=dem_seats%3A282&amp;rowField=probability#exact-line" TargetMode="External"/><Relationship Id="rId692" Type="http://schemas.openxmlformats.org/officeDocument/2006/relationships/hyperlink" Target="https://electionlens.net/source?file=seat_distribution.csv&amp;field=cumulative_probability&amp;rowKey=dem_seats%3A282&amp;rowField=cumulative_probability#exact-line" TargetMode="External"/><Relationship Id="rId693" Type="http://schemas.openxmlformats.org/officeDocument/2006/relationships/hyperlink" Target="https://electionlens.net/source?file=seat_distribution.csv&amp;field=dem_seats&amp;rowKey=dem_seats%3A283&amp;rowField=dem_seats#exact-line" TargetMode="External"/><Relationship Id="rId694" Type="http://schemas.openxmlformats.org/officeDocument/2006/relationships/hyperlink" Target="https://electionlens.net/source?file=seat_distribution.csv&amp;field=draws&amp;rowKey=dem_seats%3A283&amp;rowField=draws#exact-line" TargetMode="External"/><Relationship Id="rId695" Type="http://schemas.openxmlformats.org/officeDocument/2006/relationships/hyperlink" Target="https://electionlens.net/source?file=seat_distribution.csv&amp;field=probability&amp;rowKey=dem_seats%3A283&amp;rowField=probability#exact-line" TargetMode="External"/><Relationship Id="rId696" Type="http://schemas.openxmlformats.org/officeDocument/2006/relationships/hyperlink" Target="https://electionlens.net/source?file=seat_distribution.csv&amp;field=cumulative_probability&amp;rowKey=dem_seats%3A283&amp;rowField=cumulative_probability#exact-line" TargetMode="External"/><Relationship Id="rId697" Type="http://schemas.openxmlformats.org/officeDocument/2006/relationships/hyperlink" Target="https://electionlens.net/source?file=seat_distribution.csv&amp;field=dem_seats&amp;rowKey=dem_seats%3A284&amp;rowField=dem_seats#exact-line" TargetMode="External"/><Relationship Id="rId698" Type="http://schemas.openxmlformats.org/officeDocument/2006/relationships/hyperlink" Target="https://electionlens.net/source?file=seat_distribution.csv&amp;field=draws&amp;rowKey=dem_seats%3A284&amp;rowField=draws#exact-line" TargetMode="External"/><Relationship Id="rId699" Type="http://schemas.openxmlformats.org/officeDocument/2006/relationships/hyperlink" Target="https://electionlens.net/source?file=seat_distribution.csv&amp;field=probability&amp;rowKey=dem_seats%3A284&amp;rowField=probability#exact-line" TargetMode="External"/><Relationship Id="rId700" Type="http://schemas.openxmlformats.org/officeDocument/2006/relationships/hyperlink" Target="https://electionlens.net/source?file=seat_distribution.csv&amp;field=cumulative_probability&amp;rowKey=dem_seats%3A284&amp;rowField=cumulative_probability#exact-line" TargetMode="External"/><Relationship Id="rId701" Type="http://schemas.openxmlformats.org/officeDocument/2006/relationships/hyperlink" Target="https://electionlens.net/source?file=seat_distribution.csv&amp;field=dem_seats&amp;rowKey=dem_seats%3A285&amp;rowField=dem_seats#exact-line" TargetMode="External"/><Relationship Id="rId702" Type="http://schemas.openxmlformats.org/officeDocument/2006/relationships/hyperlink" Target="https://electionlens.net/source?file=seat_distribution.csv&amp;field=draws&amp;rowKey=dem_seats%3A285&amp;rowField=draws#exact-line" TargetMode="External"/><Relationship Id="rId703" Type="http://schemas.openxmlformats.org/officeDocument/2006/relationships/hyperlink" Target="https://electionlens.net/source?file=seat_distribution.csv&amp;field=probability&amp;rowKey=dem_seats%3A285&amp;rowField=probability#exact-line" TargetMode="External"/><Relationship Id="rId704" Type="http://schemas.openxmlformats.org/officeDocument/2006/relationships/hyperlink" Target="https://electionlens.net/source?file=seat_distribution.csv&amp;field=cumulative_probability&amp;rowKey=dem_seats%3A285&amp;rowField=cumulative_probability#exact-line" TargetMode="External"/><Relationship Id="rId705" Type="http://schemas.openxmlformats.org/officeDocument/2006/relationships/hyperlink" Target="https://electionlens.net/source?file=seat_distribution.csv&amp;field=dem_seats&amp;rowKey=dem_seats%3A286&amp;rowField=dem_seats#exact-line" TargetMode="External"/><Relationship Id="rId706" Type="http://schemas.openxmlformats.org/officeDocument/2006/relationships/hyperlink" Target="https://electionlens.net/source?file=seat_distribution.csv&amp;field=draws&amp;rowKey=dem_seats%3A286&amp;rowField=draws#exact-line" TargetMode="External"/><Relationship Id="rId707" Type="http://schemas.openxmlformats.org/officeDocument/2006/relationships/hyperlink" Target="https://electionlens.net/source?file=seat_distribution.csv&amp;field=probability&amp;rowKey=dem_seats%3A286&amp;rowField=probability#exact-line" TargetMode="External"/><Relationship Id="rId708" Type="http://schemas.openxmlformats.org/officeDocument/2006/relationships/hyperlink" Target="https://electionlens.net/source?file=seat_distribution.csv&amp;field=cumulative_probability&amp;rowKey=dem_seats%3A286&amp;rowField=cumulative_probability#exact-line" TargetMode="External"/><Relationship Id="rId709" Type="http://schemas.openxmlformats.org/officeDocument/2006/relationships/hyperlink" Target="https://electionlens.net/source?file=seat_distribution.csv&amp;field=dem_seats&amp;rowKey=dem_seats%3A287&amp;rowField=dem_seats#exact-line" TargetMode="External"/><Relationship Id="rId710" Type="http://schemas.openxmlformats.org/officeDocument/2006/relationships/hyperlink" Target="https://electionlens.net/source?file=seat_distribution.csv&amp;field=draws&amp;rowKey=dem_seats%3A287&amp;rowField=draws#exact-line" TargetMode="External"/><Relationship Id="rId711" Type="http://schemas.openxmlformats.org/officeDocument/2006/relationships/hyperlink" Target="https://electionlens.net/source?file=seat_distribution.csv&amp;field=probability&amp;rowKey=dem_seats%3A287&amp;rowField=probability#exact-line" TargetMode="External"/><Relationship Id="rId712" Type="http://schemas.openxmlformats.org/officeDocument/2006/relationships/hyperlink" Target="https://electionlens.net/source?file=seat_distribution.csv&amp;field=cumulative_probability&amp;rowKey=dem_seats%3A287&amp;rowField=cumulative_probability#exact-line" TargetMode="External"/><Relationship Id="rId713" Type="http://schemas.openxmlformats.org/officeDocument/2006/relationships/hyperlink" Target="https://electionlens.net/source?file=seat_distribution.csv&amp;field=dem_seats&amp;rowKey=dem_seats%3A288&amp;rowField=dem_seats#exact-line" TargetMode="External"/><Relationship Id="rId714" Type="http://schemas.openxmlformats.org/officeDocument/2006/relationships/hyperlink" Target="https://electionlens.net/source?file=seat_distribution.csv&amp;field=draws&amp;rowKey=dem_seats%3A288&amp;rowField=draws#exact-line" TargetMode="External"/><Relationship Id="rId715" Type="http://schemas.openxmlformats.org/officeDocument/2006/relationships/hyperlink" Target="https://electionlens.net/source?file=seat_distribution.csv&amp;field=probability&amp;rowKey=dem_seats%3A288&amp;rowField=probability#exact-line" TargetMode="External"/><Relationship Id="rId716" Type="http://schemas.openxmlformats.org/officeDocument/2006/relationships/hyperlink" Target="https://electionlens.net/source?file=seat_distribution.csv&amp;field=cumulative_probability&amp;rowKey=dem_seats%3A288&amp;rowField=cumulative_probability#exact-line" TargetMode="External"/><Relationship Id="rId717" Type="http://schemas.openxmlformats.org/officeDocument/2006/relationships/hyperlink" Target="https://electionlens.net/source?file=seat_distribution.csv&amp;field=dem_seats&amp;rowKey=dem_seats%3A289&amp;rowField=dem_seats#exact-line" TargetMode="External"/><Relationship Id="rId718" Type="http://schemas.openxmlformats.org/officeDocument/2006/relationships/hyperlink" Target="https://electionlens.net/source?file=seat_distribution.csv&amp;field=draws&amp;rowKey=dem_seats%3A289&amp;rowField=draws#exact-line" TargetMode="External"/><Relationship Id="rId719" Type="http://schemas.openxmlformats.org/officeDocument/2006/relationships/hyperlink" Target="https://electionlens.net/source?file=seat_distribution.csv&amp;field=probability&amp;rowKey=dem_seats%3A289&amp;rowField=probability#exact-line" TargetMode="External"/><Relationship Id="rId720" Type="http://schemas.openxmlformats.org/officeDocument/2006/relationships/hyperlink" Target="https://electionlens.net/source?file=seat_distribution.csv&amp;field=cumulative_probability&amp;rowKey=dem_seats%3A289&amp;rowField=cumulative_probability#exact-line" TargetMode="External"/><Relationship Id="rId721" Type="http://schemas.openxmlformats.org/officeDocument/2006/relationships/hyperlink" Target="https://electionlens.net/source?file=seat_distribution.csv&amp;field=dem_seats&amp;rowKey=dem_seats%3A290&amp;rowField=dem_seats#exact-line" TargetMode="External"/><Relationship Id="rId722" Type="http://schemas.openxmlformats.org/officeDocument/2006/relationships/hyperlink" Target="https://electionlens.net/source?file=seat_distribution.csv&amp;field=draws&amp;rowKey=dem_seats%3A290&amp;rowField=draws#exact-line" TargetMode="External"/><Relationship Id="rId723" Type="http://schemas.openxmlformats.org/officeDocument/2006/relationships/hyperlink" Target="https://electionlens.net/source?file=seat_distribution.csv&amp;field=probability&amp;rowKey=dem_seats%3A290&amp;rowField=probability#exact-line" TargetMode="External"/><Relationship Id="rId724" Type="http://schemas.openxmlformats.org/officeDocument/2006/relationships/hyperlink" Target="https://electionlens.net/source?file=seat_distribution.csv&amp;field=cumulative_probability&amp;rowKey=dem_seats%3A290&amp;rowField=cumulative_probability#exact-line" TargetMode="External"/><Relationship Id="rId725" Type="http://schemas.openxmlformats.org/officeDocument/2006/relationships/hyperlink" Target="https://electionlens.net/source?file=seat_distribution.csv&amp;field=dem_seats&amp;rowKey=dem_seats%3A291&amp;rowField=dem_seats#exact-line" TargetMode="External"/><Relationship Id="rId726" Type="http://schemas.openxmlformats.org/officeDocument/2006/relationships/hyperlink" Target="https://electionlens.net/source?file=seat_distribution.csv&amp;field=draws&amp;rowKey=dem_seats%3A291&amp;rowField=draws#exact-line" TargetMode="External"/><Relationship Id="rId727" Type="http://schemas.openxmlformats.org/officeDocument/2006/relationships/hyperlink" Target="https://electionlens.net/source?file=seat_distribution.csv&amp;field=probability&amp;rowKey=dem_seats%3A291&amp;rowField=probability#exact-line" TargetMode="External"/><Relationship Id="rId728" Type="http://schemas.openxmlformats.org/officeDocument/2006/relationships/hyperlink" Target="https://electionlens.net/source?file=seat_distribution.csv&amp;field=cumulative_probability&amp;rowKey=dem_seats%3A291&amp;rowField=cumulative_probability#exact-line" TargetMode="External"/><Relationship Id="rId729" Type="http://schemas.openxmlformats.org/officeDocument/2006/relationships/hyperlink" Target="https://electionlens.net/source?file=seat_distribution.csv&amp;field=dem_seats&amp;rowKey=dem_seats%3A292&amp;rowField=dem_seats#exact-line" TargetMode="External"/><Relationship Id="rId730" Type="http://schemas.openxmlformats.org/officeDocument/2006/relationships/hyperlink" Target="https://electionlens.net/source?file=seat_distribution.csv&amp;field=draws&amp;rowKey=dem_seats%3A292&amp;rowField=draws#exact-line" TargetMode="External"/><Relationship Id="rId731" Type="http://schemas.openxmlformats.org/officeDocument/2006/relationships/hyperlink" Target="https://electionlens.net/source?file=seat_distribution.csv&amp;field=probability&amp;rowKey=dem_seats%3A292&amp;rowField=probability#exact-line" TargetMode="External"/><Relationship Id="rId732" Type="http://schemas.openxmlformats.org/officeDocument/2006/relationships/hyperlink" Target="https://electionlens.net/source?file=seat_distribution.csv&amp;field=cumulative_probability&amp;rowKey=dem_seats%3A292&amp;rowField=cumulative_probability#exact-line" TargetMode="External"/><Relationship Id="rId733" Type="http://schemas.openxmlformats.org/officeDocument/2006/relationships/hyperlink" Target="https://electionlens.net/source?file=seat_distribution.csv&amp;field=dem_seats&amp;rowKey=dem_seats%3A293&amp;rowField=dem_seats#exact-line" TargetMode="External"/><Relationship Id="rId734" Type="http://schemas.openxmlformats.org/officeDocument/2006/relationships/hyperlink" Target="https://electionlens.net/source?file=seat_distribution.csv&amp;field=draws&amp;rowKey=dem_seats%3A293&amp;rowField=draws#exact-line" TargetMode="External"/><Relationship Id="rId735" Type="http://schemas.openxmlformats.org/officeDocument/2006/relationships/hyperlink" Target="https://electionlens.net/source?file=seat_distribution.csv&amp;field=probability&amp;rowKey=dem_seats%3A293&amp;rowField=probability#exact-line" TargetMode="External"/><Relationship Id="rId736" Type="http://schemas.openxmlformats.org/officeDocument/2006/relationships/hyperlink" Target="https://electionlens.net/source?file=seat_distribution.csv&amp;field=cumulative_probability&amp;rowKey=dem_seats%3A293&amp;rowField=cumulative_probability#exact-line" TargetMode="External"/><Relationship Id="rId737" Type="http://schemas.openxmlformats.org/officeDocument/2006/relationships/hyperlink" Target="https://electionlens.net/source?file=seat_distribution.csv&amp;field=dem_seats&amp;rowKey=dem_seats%3A294&amp;rowField=dem_seats#exact-line" TargetMode="External"/><Relationship Id="rId738" Type="http://schemas.openxmlformats.org/officeDocument/2006/relationships/hyperlink" Target="https://electionlens.net/source?file=seat_distribution.csv&amp;field=draws&amp;rowKey=dem_seats%3A294&amp;rowField=draws#exact-line" TargetMode="External"/><Relationship Id="rId739" Type="http://schemas.openxmlformats.org/officeDocument/2006/relationships/hyperlink" Target="https://electionlens.net/source?file=seat_distribution.csv&amp;field=probability&amp;rowKey=dem_seats%3A294&amp;rowField=probability#exact-line" TargetMode="External"/><Relationship Id="rId740" Type="http://schemas.openxmlformats.org/officeDocument/2006/relationships/hyperlink" Target="https://electionlens.net/source?file=seat_distribution.csv&amp;field=cumulative_probability&amp;rowKey=dem_seats%3A294&amp;rowField=cumulative_probability#exact-line" TargetMode="External"/><Relationship Id="rId741" Type="http://schemas.openxmlformats.org/officeDocument/2006/relationships/hyperlink" Target="https://electionlens.net/source?file=seat_distribution.csv&amp;field=dem_seats&amp;rowKey=dem_seats%3A295&amp;rowField=dem_seats#exact-line" TargetMode="External"/><Relationship Id="rId742" Type="http://schemas.openxmlformats.org/officeDocument/2006/relationships/hyperlink" Target="https://electionlens.net/source?file=seat_distribution.csv&amp;field=draws&amp;rowKey=dem_seats%3A295&amp;rowField=draws#exact-line" TargetMode="External"/><Relationship Id="rId743" Type="http://schemas.openxmlformats.org/officeDocument/2006/relationships/hyperlink" Target="https://electionlens.net/source?file=seat_distribution.csv&amp;field=probability&amp;rowKey=dem_seats%3A295&amp;rowField=probability#exact-line" TargetMode="External"/><Relationship Id="rId744" Type="http://schemas.openxmlformats.org/officeDocument/2006/relationships/hyperlink" Target="https://electionlens.net/source?file=seat_distribution.csv&amp;field=cumulative_probability&amp;rowKey=dem_seats%3A295&amp;rowField=cumulative_probability#exact-line" TargetMode="External"/><Relationship Id="rId745" Type="http://schemas.openxmlformats.org/officeDocument/2006/relationships/hyperlink" Target="https://electionlens.net/source?file=seat_distribution.csv&amp;field=dem_seats&amp;rowKey=dem_seats%3A296&amp;rowField=dem_seats#exact-line" TargetMode="External"/><Relationship Id="rId746" Type="http://schemas.openxmlformats.org/officeDocument/2006/relationships/hyperlink" Target="https://electionlens.net/source?file=seat_distribution.csv&amp;field=draws&amp;rowKey=dem_seats%3A296&amp;rowField=draws#exact-line" TargetMode="External"/><Relationship Id="rId747" Type="http://schemas.openxmlformats.org/officeDocument/2006/relationships/hyperlink" Target="https://electionlens.net/source?file=seat_distribution.csv&amp;field=probability&amp;rowKey=dem_seats%3A296&amp;rowField=probability#exact-line" TargetMode="External"/><Relationship Id="rId748" Type="http://schemas.openxmlformats.org/officeDocument/2006/relationships/hyperlink" Target="https://electionlens.net/source?file=seat_distribution.csv&amp;field=cumulative_probability&amp;rowKey=dem_seats%3A296&amp;rowField=cumulative_probability#exact-line" TargetMode="External"/><Relationship Id="rId749" Type="http://schemas.openxmlformats.org/officeDocument/2006/relationships/hyperlink" Target="https://electionlens.net/source?file=seat_distribution.csv&amp;field=dem_seats&amp;rowKey=dem_seats%3A297&amp;rowField=dem_seats#exact-line" TargetMode="External"/><Relationship Id="rId750" Type="http://schemas.openxmlformats.org/officeDocument/2006/relationships/hyperlink" Target="https://electionlens.net/source?file=seat_distribution.csv&amp;field=draws&amp;rowKey=dem_seats%3A297&amp;rowField=draws#exact-line" TargetMode="External"/><Relationship Id="rId751" Type="http://schemas.openxmlformats.org/officeDocument/2006/relationships/hyperlink" Target="https://electionlens.net/source?file=seat_distribution.csv&amp;field=probability&amp;rowKey=dem_seats%3A297&amp;rowField=probability#exact-line" TargetMode="External"/><Relationship Id="rId752" Type="http://schemas.openxmlformats.org/officeDocument/2006/relationships/hyperlink" Target="https://electionlens.net/source?file=seat_distribution.csv&amp;field=cumulative_probability&amp;rowKey=dem_seats%3A297&amp;rowField=cumulative_probability#exact-line" TargetMode="External"/><Relationship Id="rId753" Type="http://schemas.openxmlformats.org/officeDocument/2006/relationships/hyperlink" Target="https://electionlens.net/source?file=seat_distribution.csv&amp;field=dem_seats&amp;rowKey=dem_seats%3A298&amp;rowField=dem_seats#exact-line" TargetMode="External"/><Relationship Id="rId754" Type="http://schemas.openxmlformats.org/officeDocument/2006/relationships/hyperlink" Target="https://electionlens.net/source?file=seat_distribution.csv&amp;field=draws&amp;rowKey=dem_seats%3A298&amp;rowField=draws#exact-line" TargetMode="External"/><Relationship Id="rId755" Type="http://schemas.openxmlformats.org/officeDocument/2006/relationships/hyperlink" Target="https://electionlens.net/source?file=seat_distribution.csv&amp;field=probability&amp;rowKey=dem_seats%3A298&amp;rowField=probability#exact-line" TargetMode="External"/><Relationship Id="rId756" Type="http://schemas.openxmlformats.org/officeDocument/2006/relationships/hyperlink" Target="https://electionlens.net/source?file=seat_distribution.csv&amp;field=cumulative_probability&amp;rowKey=dem_seats%3A298&amp;rowField=cumulative_probability#exact-line" TargetMode="External"/><Relationship Id="rId757" Type="http://schemas.openxmlformats.org/officeDocument/2006/relationships/hyperlink" Target="https://electionlens.net/source?file=seat_distribution.csv&amp;field=dem_seats&amp;rowKey=dem_seats%3A299&amp;rowField=dem_seats#exact-line" TargetMode="External"/><Relationship Id="rId758" Type="http://schemas.openxmlformats.org/officeDocument/2006/relationships/hyperlink" Target="https://electionlens.net/source?file=seat_distribution.csv&amp;field=draws&amp;rowKey=dem_seats%3A299&amp;rowField=draws#exact-line" TargetMode="External"/><Relationship Id="rId759" Type="http://schemas.openxmlformats.org/officeDocument/2006/relationships/hyperlink" Target="https://electionlens.net/source?file=seat_distribution.csv&amp;field=probability&amp;rowKey=dem_seats%3A299&amp;rowField=probability#exact-line" TargetMode="External"/><Relationship Id="rId760" Type="http://schemas.openxmlformats.org/officeDocument/2006/relationships/hyperlink" Target="https://electionlens.net/source?file=seat_distribution.csv&amp;field=cumulative_probability&amp;rowKey=dem_seats%3A299&amp;rowField=cumulative_probability#exact-line" TargetMode="External"/><Relationship Id="rId761" Type="http://schemas.openxmlformats.org/officeDocument/2006/relationships/hyperlink" Target="https://electionlens.net/source?file=seat_distribution.csv&amp;field=dem_seats&amp;rowKey=dem_seats%3A300&amp;rowField=dem_seats#exact-line" TargetMode="External"/><Relationship Id="rId762" Type="http://schemas.openxmlformats.org/officeDocument/2006/relationships/hyperlink" Target="https://electionlens.net/source?file=seat_distribution.csv&amp;field=draws&amp;rowKey=dem_seats%3A300&amp;rowField=draws#exact-line" TargetMode="External"/><Relationship Id="rId763" Type="http://schemas.openxmlformats.org/officeDocument/2006/relationships/hyperlink" Target="https://electionlens.net/source?file=seat_distribution.csv&amp;field=probability&amp;rowKey=dem_seats%3A300&amp;rowField=probability#exact-line" TargetMode="External"/><Relationship Id="rId764" Type="http://schemas.openxmlformats.org/officeDocument/2006/relationships/hyperlink" Target="https://electionlens.net/source?file=seat_distribution.csv&amp;field=cumulative_probability&amp;rowKey=dem_seats%3A300&amp;rowField=cumulative_probability#exact-line" TargetMode="External"/><Relationship Id="rId765" Type="http://schemas.openxmlformats.org/officeDocument/2006/relationships/hyperlink" Target="https://electionlens.net/source?file=seat_distribution.csv&amp;field=dem_seats&amp;rowKey=dem_seats%3A301&amp;rowField=dem_seats#exact-line" TargetMode="External"/><Relationship Id="rId766" Type="http://schemas.openxmlformats.org/officeDocument/2006/relationships/hyperlink" Target="https://electionlens.net/source?file=seat_distribution.csv&amp;field=draws&amp;rowKey=dem_seats%3A301&amp;rowField=draws#exact-line" TargetMode="External"/><Relationship Id="rId767" Type="http://schemas.openxmlformats.org/officeDocument/2006/relationships/hyperlink" Target="https://electionlens.net/source?file=seat_distribution.csv&amp;field=probability&amp;rowKey=dem_seats%3A301&amp;rowField=probability#exact-line" TargetMode="External"/><Relationship Id="rId768" Type="http://schemas.openxmlformats.org/officeDocument/2006/relationships/hyperlink" Target="https://electionlens.net/source?file=seat_distribution.csv&amp;field=cumulative_probability&amp;rowKey=dem_seats%3A301&amp;rowField=cumulative_probability#exact-line" TargetMode="External"/><Relationship Id="rId769" Type="http://schemas.openxmlformats.org/officeDocument/2006/relationships/hyperlink" Target="https://electionlens.net/source?file=seat_distribution.csv&amp;field=dem_seats&amp;rowKey=dem_seats%3A302&amp;rowField=dem_seats#exact-line" TargetMode="External"/><Relationship Id="rId770" Type="http://schemas.openxmlformats.org/officeDocument/2006/relationships/hyperlink" Target="https://electionlens.net/source?file=seat_distribution.csv&amp;field=draws&amp;rowKey=dem_seats%3A302&amp;rowField=draws#exact-line" TargetMode="External"/><Relationship Id="rId771" Type="http://schemas.openxmlformats.org/officeDocument/2006/relationships/hyperlink" Target="https://electionlens.net/source?file=seat_distribution.csv&amp;field=probability&amp;rowKey=dem_seats%3A302&amp;rowField=probability#exact-line" TargetMode="External"/><Relationship Id="rId772" Type="http://schemas.openxmlformats.org/officeDocument/2006/relationships/hyperlink" Target="https://electionlens.net/source?file=seat_distribution.csv&amp;field=cumulative_probability&amp;rowKey=dem_seats%3A302&amp;rowField=cumulative_probability#exact-line" TargetMode="External"/><Relationship Id="rId773" Type="http://schemas.openxmlformats.org/officeDocument/2006/relationships/hyperlink" Target="https://electionlens.net/source?file=seat_distribution.csv&amp;field=dem_seats&amp;rowKey=dem_seats%3A303&amp;rowField=dem_seats#exact-line" TargetMode="External"/><Relationship Id="rId774" Type="http://schemas.openxmlformats.org/officeDocument/2006/relationships/hyperlink" Target="https://electionlens.net/source?file=seat_distribution.csv&amp;field=draws&amp;rowKey=dem_seats%3A303&amp;rowField=draws#exact-line" TargetMode="External"/><Relationship Id="rId775" Type="http://schemas.openxmlformats.org/officeDocument/2006/relationships/hyperlink" Target="https://electionlens.net/source?file=seat_distribution.csv&amp;field=probability&amp;rowKey=dem_seats%3A303&amp;rowField=probability#exact-line" TargetMode="External"/><Relationship Id="rId776" Type="http://schemas.openxmlformats.org/officeDocument/2006/relationships/hyperlink" Target="https://electionlens.net/source?file=seat_distribution.csv&amp;field=cumulative_probability&amp;rowKey=dem_seats%3A303&amp;rowField=cumulative_probability#exact-line" TargetMode="External"/><Relationship Id="rId777" Type="http://schemas.openxmlformats.org/officeDocument/2006/relationships/hyperlink" Target="https://electionlens.net/source?file=seat_distribution.csv&amp;field=dem_seats&amp;rowKey=dem_seats%3A304&amp;rowField=dem_seats#exact-line" TargetMode="External"/><Relationship Id="rId778" Type="http://schemas.openxmlformats.org/officeDocument/2006/relationships/hyperlink" Target="https://electionlens.net/source?file=seat_distribution.csv&amp;field=draws&amp;rowKey=dem_seats%3A304&amp;rowField=draws#exact-line" TargetMode="External"/><Relationship Id="rId779" Type="http://schemas.openxmlformats.org/officeDocument/2006/relationships/hyperlink" Target="https://electionlens.net/source?file=seat_distribution.csv&amp;field=probability&amp;rowKey=dem_seats%3A304&amp;rowField=probability#exact-line" TargetMode="External"/><Relationship Id="rId780" Type="http://schemas.openxmlformats.org/officeDocument/2006/relationships/hyperlink" Target="https://electionlens.net/source?file=seat_distribution.csv&amp;field=cumulative_probability&amp;rowKey=dem_seats%3A304&amp;rowField=cumulative_probability#exact-line" TargetMode="External"/><Relationship Id="rId781" Type="http://schemas.openxmlformats.org/officeDocument/2006/relationships/hyperlink" Target="https://electionlens.net/source?file=seat_distribution.csv&amp;field=dem_seats&amp;rowKey=dem_seats%3A305&amp;rowField=dem_seats#exact-line" TargetMode="External"/><Relationship Id="rId782" Type="http://schemas.openxmlformats.org/officeDocument/2006/relationships/hyperlink" Target="https://electionlens.net/source?file=seat_distribution.csv&amp;field=draws&amp;rowKey=dem_seats%3A305&amp;rowField=draws#exact-line" TargetMode="External"/><Relationship Id="rId783" Type="http://schemas.openxmlformats.org/officeDocument/2006/relationships/hyperlink" Target="https://electionlens.net/source?file=seat_distribution.csv&amp;field=probability&amp;rowKey=dem_seats%3A305&amp;rowField=probability#exact-line" TargetMode="External"/><Relationship Id="rId784" Type="http://schemas.openxmlformats.org/officeDocument/2006/relationships/hyperlink" Target="https://electionlens.net/source?file=seat_distribution.csv&amp;field=cumulative_probability&amp;rowKey=dem_seats%3A305&amp;rowField=cumulative_probability#exact-line" TargetMode="External"/><Relationship Id="rId785" Type="http://schemas.openxmlformats.org/officeDocument/2006/relationships/hyperlink" Target="https://electionlens.net/source?file=seat_distribution.csv&amp;field=dem_seats&amp;rowKey=dem_seats%3A306&amp;rowField=dem_seats#exact-line" TargetMode="External"/><Relationship Id="rId786" Type="http://schemas.openxmlformats.org/officeDocument/2006/relationships/hyperlink" Target="https://electionlens.net/source?file=seat_distribution.csv&amp;field=draws&amp;rowKey=dem_seats%3A306&amp;rowField=draws#exact-line" TargetMode="External"/><Relationship Id="rId787" Type="http://schemas.openxmlformats.org/officeDocument/2006/relationships/hyperlink" Target="https://electionlens.net/source?file=seat_distribution.csv&amp;field=probability&amp;rowKey=dem_seats%3A306&amp;rowField=probability#exact-line" TargetMode="External"/><Relationship Id="rId788" Type="http://schemas.openxmlformats.org/officeDocument/2006/relationships/hyperlink" Target="https://electionlens.net/source?file=seat_distribution.csv&amp;field=cumulative_probability&amp;rowKey=dem_seats%3A306&amp;rowField=cumulative_probability#exact-line" TargetMode="External"/><Relationship Id="rId789" Type="http://schemas.openxmlformats.org/officeDocument/2006/relationships/hyperlink" Target="https://electionlens.net/source?file=seat_distribution.csv&amp;field=dem_seats&amp;rowKey=dem_seats%3A307&amp;rowField=dem_seats#exact-line" TargetMode="External"/><Relationship Id="rId790" Type="http://schemas.openxmlformats.org/officeDocument/2006/relationships/hyperlink" Target="https://electionlens.net/source?file=seat_distribution.csv&amp;field=draws&amp;rowKey=dem_seats%3A307&amp;rowField=draws#exact-line" TargetMode="External"/><Relationship Id="rId791" Type="http://schemas.openxmlformats.org/officeDocument/2006/relationships/hyperlink" Target="https://electionlens.net/source?file=seat_distribution.csv&amp;field=probability&amp;rowKey=dem_seats%3A307&amp;rowField=probability#exact-line" TargetMode="External"/><Relationship Id="rId792" Type="http://schemas.openxmlformats.org/officeDocument/2006/relationships/hyperlink" Target="https://electionlens.net/source?file=seat_distribution.csv&amp;field=cumulative_probability&amp;rowKey=dem_seats%3A307&amp;rowField=cumulative_probability#exact-line" TargetMode="External"/><Relationship Id="rId793" Type="http://schemas.openxmlformats.org/officeDocument/2006/relationships/hyperlink" Target="https://electionlens.net/source?file=seat_distribution.csv&amp;field=dem_seats&amp;rowKey=dem_seats%3A308&amp;rowField=dem_seats#exact-line" TargetMode="External"/><Relationship Id="rId794" Type="http://schemas.openxmlformats.org/officeDocument/2006/relationships/hyperlink" Target="https://electionlens.net/source?file=seat_distribution.csv&amp;field=draws&amp;rowKey=dem_seats%3A308&amp;rowField=draws#exact-line" TargetMode="External"/><Relationship Id="rId795" Type="http://schemas.openxmlformats.org/officeDocument/2006/relationships/hyperlink" Target="https://electionlens.net/source?file=seat_distribution.csv&amp;field=probability&amp;rowKey=dem_seats%3A308&amp;rowField=probability#exact-line" TargetMode="External"/><Relationship Id="rId796" Type="http://schemas.openxmlformats.org/officeDocument/2006/relationships/hyperlink" Target="https://electionlens.net/source?file=seat_distribution.csv&amp;field=cumulative_probability&amp;rowKey=dem_seats%3A308&amp;rowField=cumulative_probability#exact-line" TargetMode="External"/><Relationship Id="rId797" Type="http://schemas.openxmlformats.org/officeDocument/2006/relationships/hyperlink" Target="https://electionlens.net/source?file=seat_distribution.csv&amp;field=dem_seats&amp;rowKey=dem_seats%3A309&amp;rowField=dem_seats#exact-line" TargetMode="External"/><Relationship Id="rId798" Type="http://schemas.openxmlformats.org/officeDocument/2006/relationships/hyperlink" Target="https://electionlens.net/source?file=seat_distribution.csv&amp;field=draws&amp;rowKey=dem_seats%3A309&amp;rowField=draws#exact-line" TargetMode="External"/><Relationship Id="rId799" Type="http://schemas.openxmlformats.org/officeDocument/2006/relationships/hyperlink" Target="https://electionlens.net/source?file=seat_distribution.csv&amp;field=probability&amp;rowKey=dem_seats%3A309&amp;rowField=probability#exact-line" TargetMode="External"/><Relationship Id="rId800" Type="http://schemas.openxmlformats.org/officeDocument/2006/relationships/hyperlink" Target="https://electionlens.net/source?file=seat_distribution.csv&amp;field=cumulative_probability&amp;rowKey=dem_seats%3A309&amp;rowField=cumulative_probability#exact-line" TargetMode="External"/><Relationship Id="rId801" Type="http://schemas.openxmlformats.org/officeDocument/2006/relationships/hyperlink" Target="https://electionlens.net/source?file=seat_distribution.csv&amp;field=dem_seats&amp;rowKey=dem_seats%3A310&amp;rowField=dem_seats#exact-line" TargetMode="External"/><Relationship Id="rId802" Type="http://schemas.openxmlformats.org/officeDocument/2006/relationships/hyperlink" Target="https://electionlens.net/source?file=seat_distribution.csv&amp;field=draws&amp;rowKey=dem_seats%3A310&amp;rowField=draws#exact-line" TargetMode="External"/><Relationship Id="rId803" Type="http://schemas.openxmlformats.org/officeDocument/2006/relationships/hyperlink" Target="https://electionlens.net/source?file=seat_distribution.csv&amp;field=probability&amp;rowKey=dem_seats%3A310&amp;rowField=probability#exact-line" TargetMode="External"/><Relationship Id="rId804" Type="http://schemas.openxmlformats.org/officeDocument/2006/relationships/hyperlink" Target="https://electionlens.net/source?file=seat_distribution.csv&amp;field=cumulative_probability&amp;rowKey=dem_seats%3A310&amp;rowField=cumulative_probability#exact-line" TargetMode="External"/><Relationship Id="rId805" Type="http://schemas.openxmlformats.org/officeDocument/2006/relationships/hyperlink" Target="https://electionlens.net/source?file=seat_distribution.csv&amp;field=dem_seats&amp;rowKey=dem_seats%3A311&amp;rowField=dem_seats#exact-line" TargetMode="External"/><Relationship Id="rId806" Type="http://schemas.openxmlformats.org/officeDocument/2006/relationships/hyperlink" Target="https://electionlens.net/source?file=seat_distribution.csv&amp;field=draws&amp;rowKey=dem_seats%3A311&amp;rowField=draws#exact-line" TargetMode="External"/><Relationship Id="rId807" Type="http://schemas.openxmlformats.org/officeDocument/2006/relationships/hyperlink" Target="https://electionlens.net/source?file=seat_distribution.csv&amp;field=probability&amp;rowKey=dem_seats%3A311&amp;rowField=probability#exact-line" TargetMode="External"/><Relationship Id="rId808" Type="http://schemas.openxmlformats.org/officeDocument/2006/relationships/hyperlink" Target="https://electionlens.net/source?file=seat_distribution.csv&amp;field=cumulative_probability&amp;rowKey=dem_seats%3A311&amp;rowField=cumulative_probability#exact-line" TargetMode="External"/><Relationship Id="rId809" Type="http://schemas.openxmlformats.org/officeDocument/2006/relationships/hyperlink" Target="https://electionlens.net/source?file=seat_distribution.csv&amp;field=dem_seats&amp;rowKey=dem_seats%3A312&amp;rowField=dem_seats#exact-line" TargetMode="External"/><Relationship Id="rId810" Type="http://schemas.openxmlformats.org/officeDocument/2006/relationships/hyperlink" Target="https://electionlens.net/source?file=seat_distribution.csv&amp;field=draws&amp;rowKey=dem_seats%3A312&amp;rowField=draws#exact-line" TargetMode="External"/><Relationship Id="rId811" Type="http://schemas.openxmlformats.org/officeDocument/2006/relationships/hyperlink" Target="https://electionlens.net/source?file=seat_distribution.csv&amp;field=probability&amp;rowKey=dem_seats%3A312&amp;rowField=probability#exact-line" TargetMode="External"/><Relationship Id="rId812" Type="http://schemas.openxmlformats.org/officeDocument/2006/relationships/hyperlink" Target="https://electionlens.net/source?file=seat_distribution.csv&amp;field=cumulative_probability&amp;rowKey=dem_seats%3A312&amp;rowField=cumulative_probability#exact-line" TargetMode="External"/><Relationship Id="rId813" Type="http://schemas.openxmlformats.org/officeDocument/2006/relationships/hyperlink" Target="https://electionlens.net/source?file=seat_distribution.csv&amp;field=dem_seats&amp;rowKey=dem_seats%3A313&amp;rowField=dem_seats#exact-line" TargetMode="External"/><Relationship Id="rId814" Type="http://schemas.openxmlformats.org/officeDocument/2006/relationships/hyperlink" Target="https://electionlens.net/source?file=seat_distribution.csv&amp;field=draws&amp;rowKey=dem_seats%3A313&amp;rowField=draws#exact-line" TargetMode="External"/><Relationship Id="rId815" Type="http://schemas.openxmlformats.org/officeDocument/2006/relationships/hyperlink" Target="https://electionlens.net/source?file=seat_distribution.csv&amp;field=probability&amp;rowKey=dem_seats%3A313&amp;rowField=probability#exact-line" TargetMode="External"/><Relationship Id="rId816" Type="http://schemas.openxmlformats.org/officeDocument/2006/relationships/hyperlink" Target="https://electionlens.net/source?file=seat_distribution.csv&amp;field=cumulative_probability&amp;rowKey=dem_seats%3A313&amp;rowField=cumulative_probability#exact-line" TargetMode="External"/><Relationship Id="rId817" Type="http://schemas.openxmlformats.org/officeDocument/2006/relationships/hyperlink" Target="https://electionlens.net/source?file=seat_distribution.csv&amp;field=dem_seats&amp;rowKey=dem_seats%3A314&amp;rowField=dem_seats#exact-line" TargetMode="External"/><Relationship Id="rId818" Type="http://schemas.openxmlformats.org/officeDocument/2006/relationships/hyperlink" Target="https://electionlens.net/source?file=seat_distribution.csv&amp;field=draws&amp;rowKey=dem_seats%3A314&amp;rowField=draws#exact-line" TargetMode="External"/><Relationship Id="rId819" Type="http://schemas.openxmlformats.org/officeDocument/2006/relationships/hyperlink" Target="https://electionlens.net/source?file=seat_distribution.csv&amp;field=probability&amp;rowKey=dem_seats%3A314&amp;rowField=probability#exact-line" TargetMode="External"/><Relationship Id="rId820" Type="http://schemas.openxmlformats.org/officeDocument/2006/relationships/hyperlink" Target="https://electionlens.net/source?file=seat_distribution.csv&amp;field=cumulative_probability&amp;rowKey=dem_seats%3A314&amp;rowField=cumulative_probability#exact-line" TargetMode="External"/><Relationship Id="rId821" Type="http://schemas.openxmlformats.org/officeDocument/2006/relationships/hyperlink" Target="https://electionlens.net/source?file=seat_distribution.csv&amp;field=dem_seats&amp;rowKey=dem_seats%3A315&amp;rowField=dem_seats#exact-line" TargetMode="External"/><Relationship Id="rId822" Type="http://schemas.openxmlformats.org/officeDocument/2006/relationships/hyperlink" Target="https://electionlens.net/source?file=seat_distribution.csv&amp;field=draws&amp;rowKey=dem_seats%3A315&amp;rowField=draws#exact-line" TargetMode="External"/><Relationship Id="rId823" Type="http://schemas.openxmlformats.org/officeDocument/2006/relationships/hyperlink" Target="https://electionlens.net/source?file=seat_distribution.csv&amp;field=probability&amp;rowKey=dem_seats%3A315&amp;rowField=probability#exact-line" TargetMode="External"/><Relationship Id="rId824" Type="http://schemas.openxmlformats.org/officeDocument/2006/relationships/hyperlink" Target="https://electionlens.net/source?file=seat_distribution.csv&amp;field=cumulative_probability&amp;rowKey=dem_seats%3A315&amp;rowField=cumulative_probability#exact-line" TargetMode="External"/><Relationship Id="rId825" Type="http://schemas.openxmlformats.org/officeDocument/2006/relationships/hyperlink" Target="https://electionlens.net/source?file=seat_distribution.csv&amp;field=dem_seats&amp;rowKey=dem_seats%3A316&amp;rowField=dem_seats#exact-line" TargetMode="External"/><Relationship Id="rId826" Type="http://schemas.openxmlformats.org/officeDocument/2006/relationships/hyperlink" Target="https://electionlens.net/source?file=seat_distribution.csv&amp;field=draws&amp;rowKey=dem_seats%3A316&amp;rowField=draws#exact-line" TargetMode="External"/><Relationship Id="rId827" Type="http://schemas.openxmlformats.org/officeDocument/2006/relationships/hyperlink" Target="https://electionlens.net/source?file=seat_distribution.csv&amp;field=probability&amp;rowKey=dem_seats%3A316&amp;rowField=probability#exact-line" TargetMode="External"/><Relationship Id="rId828" Type="http://schemas.openxmlformats.org/officeDocument/2006/relationships/hyperlink" Target="https://electionlens.net/source?file=seat_distribution.csv&amp;field=cumulative_probability&amp;rowKey=dem_seats%3A316&amp;rowField=cumulative_probability#exact-line" TargetMode="External"/><Relationship Id="rId829" Type="http://schemas.openxmlformats.org/officeDocument/2006/relationships/hyperlink" Target="https://electionlens.net/source?file=seat_distribution.csv&amp;field=dem_seats&amp;rowKey=dem_seats%3A317&amp;rowField=dem_seats#exact-line" TargetMode="External"/><Relationship Id="rId830" Type="http://schemas.openxmlformats.org/officeDocument/2006/relationships/hyperlink" Target="https://electionlens.net/source?file=seat_distribution.csv&amp;field=draws&amp;rowKey=dem_seats%3A317&amp;rowField=draws#exact-line" TargetMode="External"/><Relationship Id="rId831" Type="http://schemas.openxmlformats.org/officeDocument/2006/relationships/hyperlink" Target="https://electionlens.net/source?file=seat_distribution.csv&amp;field=probability&amp;rowKey=dem_seats%3A317&amp;rowField=probability#exact-line" TargetMode="External"/><Relationship Id="rId832" Type="http://schemas.openxmlformats.org/officeDocument/2006/relationships/hyperlink" Target="https://electionlens.net/source?file=seat_distribution.csv&amp;field=cumulative_probability&amp;rowKey=dem_seats%3A317&amp;rowField=cumulative_probability#exact-line" TargetMode="External"/><Relationship Id="rId833" Type="http://schemas.openxmlformats.org/officeDocument/2006/relationships/hyperlink" Target="https://electionlens.net/source?file=seat_distribution.csv&amp;field=dem_seats&amp;rowKey=dem_seats%3A318&amp;rowField=dem_seats#exact-line" TargetMode="External"/><Relationship Id="rId834" Type="http://schemas.openxmlformats.org/officeDocument/2006/relationships/hyperlink" Target="https://electionlens.net/source?file=seat_distribution.csv&amp;field=draws&amp;rowKey=dem_seats%3A318&amp;rowField=draws#exact-line" TargetMode="External"/><Relationship Id="rId835" Type="http://schemas.openxmlformats.org/officeDocument/2006/relationships/hyperlink" Target="https://electionlens.net/source?file=seat_distribution.csv&amp;field=probability&amp;rowKey=dem_seats%3A318&amp;rowField=probability#exact-line" TargetMode="External"/><Relationship Id="rId836" Type="http://schemas.openxmlformats.org/officeDocument/2006/relationships/hyperlink" Target="https://electionlens.net/source?file=seat_distribution.csv&amp;field=cumulative_probability&amp;rowKey=dem_seats%3A318&amp;rowField=cumulative_probability#exact-line" TargetMode="External"/><Relationship Id="rId837" Type="http://schemas.openxmlformats.org/officeDocument/2006/relationships/hyperlink" Target="https://electionlens.net/source?file=seat_distribution.csv&amp;field=dem_seats&amp;rowKey=dem_seats%3A319&amp;rowField=dem_seats#exact-line" TargetMode="External"/><Relationship Id="rId838" Type="http://schemas.openxmlformats.org/officeDocument/2006/relationships/hyperlink" Target="https://electionlens.net/source?file=seat_distribution.csv&amp;field=draws&amp;rowKey=dem_seats%3A319&amp;rowField=draws#exact-line" TargetMode="External"/><Relationship Id="rId839" Type="http://schemas.openxmlformats.org/officeDocument/2006/relationships/hyperlink" Target="https://electionlens.net/source?file=seat_distribution.csv&amp;field=probability&amp;rowKey=dem_seats%3A319&amp;rowField=probability#exact-line" TargetMode="External"/><Relationship Id="rId840" Type="http://schemas.openxmlformats.org/officeDocument/2006/relationships/hyperlink" Target="https://electionlens.net/source?file=seat_distribution.csv&amp;field=cumulative_probability&amp;rowKey=dem_seats%3A319&amp;rowField=cumulative_probability#exact-line" TargetMode="External"/><Relationship Id="rId841" Type="http://schemas.openxmlformats.org/officeDocument/2006/relationships/hyperlink" Target="https://electionlens.net/source?file=seat_distribution.csv&amp;field=dem_seats&amp;rowKey=dem_seats%3A320&amp;rowField=dem_seats#exact-line" TargetMode="External"/><Relationship Id="rId842" Type="http://schemas.openxmlformats.org/officeDocument/2006/relationships/hyperlink" Target="https://electionlens.net/source?file=seat_distribution.csv&amp;field=draws&amp;rowKey=dem_seats%3A320&amp;rowField=draws#exact-line" TargetMode="External"/><Relationship Id="rId843" Type="http://schemas.openxmlformats.org/officeDocument/2006/relationships/hyperlink" Target="https://electionlens.net/source?file=seat_distribution.csv&amp;field=probability&amp;rowKey=dem_seats%3A320&amp;rowField=probability#exact-line" TargetMode="External"/><Relationship Id="rId844" Type="http://schemas.openxmlformats.org/officeDocument/2006/relationships/hyperlink" Target="https://electionlens.net/source?file=seat_distribution.csv&amp;field=cumulative_probability&amp;rowKey=dem_seats%3A320&amp;rowField=cumulative_probability#exact-line" TargetMode="External"/><Relationship Id="rId845" Type="http://schemas.openxmlformats.org/officeDocument/2006/relationships/hyperlink" Target="https://electionlens.net/source?file=seat_distribution.csv&amp;field=dem_seats&amp;rowKey=dem_seats%3A321&amp;rowField=dem_seats#exact-line" TargetMode="External"/><Relationship Id="rId846" Type="http://schemas.openxmlformats.org/officeDocument/2006/relationships/hyperlink" Target="https://electionlens.net/source?file=seat_distribution.csv&amp;field=draws&amp;rowKey=dem_seats%3A321&amp;rowField=draws#exact-line" TargetMode="External"/><Relationship Id="rId847" Type="http://schemas.openxmlformats.org/officeDocument/2006/relationships/hyperlink" Target="https://electionlens.net/source?file=seat_distribution.csv&amp;field=probability&amp;rowKey=dem_seats%3A321&amp;rowField=probability#exact-line" TargetMode="External"/><Relationship Id="rId848" Type="http://schemas.openxmlformats.org/officeDocument/2006/relationships/hyperlink" Target="https://electionlens.net/source?file=seat_distribution.csv&amp;field=cumulative_probability&amp;rowKey=dem_seats%3A321&amp;rowField=cumulative_probability#exact-line" TargetMode="External"/><Relationship Id="rId849" Type="http://schemas.openxmlformats.org/officeDocument/2006/relationships/hyperlink" Target="https://electionlens.net/source?file=seat_distribution.csv&amp;field=dem_seats&amp;rowKey=dem_seats%3A322&amp;rowField=dem_seats#exact-line" TargetMode="External"/><Relationship Id="rId850" Type="http://schemas.openxmlformats.org/officeDocument/2006/relationships/hyperlink" Target="https://electionlens.net/source?file=seat_distribution.csv&amp;field=draws&amp;rowKey=dem_seats%3A322&amp;rowField=draws#exact-line" TargetMode="External"/><Relationship Id="rId851" Type="http://schemas.openxmlformats.org/officeDocument/2006/relationships/hyperlink" Target="https://electionlens.net/source?file=seat_distribution.csv&amp;field=probability&amp;rowKey=dem_seats%3A322&amp;rowField=probability#exact-line" TargetMode="External"/><Relationship Id="rId852" Type="http://schemas.openxmlformats.org/officeDocument/2006/relationships/hyperlink" Target="https://electionlens.net/source?file=seat_distribution.csv&amp;field=cumulative_probability&amp;rowKey=dem_seats%3A322&amp;rowField=cumulative_probability#exact-line" TargetMode="External"/><Relationship Id="rId853" Type="http://schemas.openxmlformats.org/officeDocument/2006/relationships/hyperlink" Target="https://electionlens.net/source?file=seat_distribution.csv&amp;field=dem_seats&amp;rowKey=dem_seats%3A323&amp;rowField=dem_seats#exact-line" TargetMode="External"/><Relationship Id="rId854" Type="http://schemas.openxmlformats.org/officeDocument/2006/relationships/hyperlink" Target="https://electionlens.net/source?file=seat_distribution.csv&amp;field=draws&amp;rowKey=dem_seats%3A323&amp;rowField=draws#exact-line" TargetMode="External"/><Relationship Id="rId855" Type="http://schemas.openxmlformats.org/officeDocument/2006/relationships/hyperlink" Target="https://electionlens.net/source?file=seat_distribution.csv&amp;field=probability&amp;rowKey=dem_seats%3A323&amp;rowField=probability#exact-line" TargetMode="External"/><Relationship Id="rId856" Type="http://schemas.openxmlformats.org/officeDocument/2006/relationships/hyperlink" Target="https://electionlens.net/source?file=seat_distribution.csv&amp;field=cumulative_probability&amp;rowKey=dem_seats%3A323&amp;rowField=cumulative_probability#exact-line" TargetMode="External"/><Relationship Id="rId857" Type="http://schemas.openxmlformats.org/officeDocument/2006/relationships/hyperlink" Target="https://electionlens.net/source?file=seat_distribution.csv&amp;field=dem_seats&amp;rowKey=dem_seats%3A324&amp;rowField=dem_seats#exact-line" TargetMode="External"/><Relationship Id="rId858" Type="http://schemas.openxmlformats.org/officeDocument/2006/relationships/hyperlink" Target="https://electionlens.net/source?file=seat_distribution.csv&amp;field=draws&amp;rowKey=dem_seats%3A324&amp;rowField=draws#exact-line" TargetMode="External"/><Relationship Id="rId859" Type="http://schemas.openxmlformats.org/officeDocument/2006/relationships/hyperlink" Target="https://electionlens.net/source?file=seat_distribution.csv&amp;field=probability&amp;rowKey=dem_seats%3A324&amp;rowField=probability#exact-line" TargetMode="External"/><Relationship Id="rId860" Type="http://schemas.openxmlformats.org/officeDocument/2006/relationships/hyperlink" Target="https://electionlens.net/source?file=seat_distribution.csv&amp;field=cumulative_probability&amp;rowKey=dem_seats%3A324&amp;rowField=cumulative_probability#exact-line" TargetMode="External"/><Relationship Id="rId861" Type="http://schemas.openxmlformats.org/officeDocument/2006/relationships/hyperlink" Target="https://electionlens.net/source?file=seat_distribution.csv&amp;field=dem_seats&amp;rowKey=dem_seats%3A325&amp;rowField=dem_seats#exact-line" TargetMode="External"/><Relationship Id="rId862" Type="http://schemas.openxmlformats.org/officeDocument/2006/relationships/hyperlink" Target="https://electionlens.net/source?file=seat_distribution.csv&amp;field=draws&amp;rowKey=dem_seats%3A325&amp;rowField=draws#exact-line" TargetMode="External"/><Relationship Id="rId863" Type="http://schemas.openxmlformats.org/officeDocument/2006/relationships/hyperlink" Target="https://electionlens.net/source?file=seat_distribution.csv&amp;field=probability&amp;rowKey=dem_seats%3A325&amp;rowField=probability#exact-line" TargetMode="External"/><Relationship Id="rId864" Type="http://schemas.openxmlformats.org/officeDocument/2006/relationships/hyperlink" Target="https://electionlens.net/source?file=seat_distribution.csv&amp;field=cumulative_probability&amp;rowKey=dem_seats%3A325&amp;rowField=cumulative_probability#exact-line" TargetMode="External"/><Relationship Id="rId865" Type="http://schemas.openxmlformats.org/officeDocument/2006/relationships/hyperlink" Target="https://electionlens.net/source?file=seat_distribution.csv&amp;field=dem_seats&amp;rowKey=dem_seats%3A326&amp;rowField=dem_seats#exact-line" TargetMode="External"/><Relationship Id="rId866" Type="http://schemas.openxmlformats.org/officeDocument/2006/relationships/hyperlink" Target="https://electionlens.net/source?file=seat_distribution.csv&amp;field=draws&amp;rowKey=dem_seats%3A326&amp;rowField=draws#exact-line" TargetMode="External"/><Relationship Id="rId867" Type="http://schemas.openxmlformats.org/officeDocument/2006/relationships/hyperlink" Target="https://electionlens.net/source?file=seat_distribution.csv&amp;field=probability&amp;rowKey=dem_seats%3A326&amp;rowField=probability#exact-line" TargetMode="External"/><Relationship Id="rId868" Type="http://schemas.openxmlformats.org/officeDocument/2006/relationships/hyperlink" Target="https://electionlens.net/source?file=seat_distribution.csv&amp;field=cumulative_probability&amp;rowKey=dem_seats%3A326&amp;rowField=cumulative_probability#exact-line" TargetMode="External"/><Relationship Id="rId869" Type="http://schemas.openxmlformats.org/officeDocument/2006/relationships/hyperlink" Target="https://electionlens.net/source?file=seat_distribution.csv&amp;field=dem_seats&amp;rowKey=dem_seats%3A327&amp;rowField=dem_seats#exact-line" TargetMode="External"/><Relationship Id="rId870" Type="http://schemas.openxmlformats.org/officeDocument/2006/relationships/hyperlink" Target="https://electionlens.net/source?file=seat_distribution.csv&amp;field=draws&amp;rowKey=dem_seats%3A327&amp;rowField=draws#exact-line" TargetMode="External"/><Relationship Id="rId871" Type="http://schemas.openxmlformats.org/officeDocument/2006/relationships/hyperlink" Target="https://electionlens.net/source?file=seat_distribution.csv&amp;field=probability&amp;rowKey=dem_seats%3A327&amp;rowField=probability#exact-line" TargetMode="External"/><Relationship Id="rId872" Type="http://schemas.openxmlformats.org/officeDocument/2006/relationships/hyperlink" Target="https://electionlens.net/source?file=seat_distribution.csv&amp;field=cumulative_probability&amp;rowKey=dem_seats%3A327&amp;rowField=cumulative_probability#exact-line" TargetMode="External"/><Relationship Id="rId873" Type="http://schemas.openxmlformats.org/officeDocument/2006/relationships/hyperlink" Target="https://electionlens.net/source?file=seat_distribution.csv&amp;field=dem_seats&amp;rowKey=dem_seats%3A328&amp;rowField=dem_seats#exact-line" TargetMode="External"/><Relationship Id="rId874" Type="http://schemas.openxmlformats.org/officeDocument/2006/relationships/hyperlink" Target="https://electionlens.net/source?file=seat_distribution.csv&amp;field=draws&amp;rowKey=dem_seats%3A328&amp;rowField=draws#exact-line" TargetMode="External"/><Relationship Id="rId875" Type="http://schemas.openxmlformats.org/officeDocument/2006/relationships/hyperlink" Target="https://electionlens.net/source?file=seat_distribution.csv&amp;field=probability&amp;rowKey=dem_seats%3A328&amp;rowField=probability#exact-line" TargetMode="External"/><Relationship Id="rId876" Type="http://schemas.openxmlformats.org/officeDocument/2006/relationships/hyperlink" Target="https://electionlens.net/source?file=seat_distribution.csv&amp;field=cumulative_probability&amp;rowKey=dem_seats%3A328&amp;rowField=cumulative_probability#exact-line" TargetMode="External"/><Relationship Id="rId877" Type="http://schemas.openxmlformats.org/officeDocument/2006/relationships/hyperlink" Target="https://electionlens.net/source?file=seat_distribution.csv&amp;field=dem_seats&amp;rowKey=dem_seats%3A329&amp;rowField=dem_seats#exact-line" TargetMode="External"/><Relationship Id="rId878" Type="http://schemas.openxmlformats.org/officeDocument/2006/relationships/hyperlink" Target="https://electionlens.net/source?file=seat_distribution.csv&amp;field=draws&amp;rowKey=dem_seats%3A329&amp;rowField=draws#exact-line" TargetMode="External"/><Relationship Id="rId879" Type="http://schemas.openxmlformats.org/officeDocument/2006/relationships/hyperlink" Target="https://electionlens.net/source?file=seat_distribution.csv&amp;field=probability&amp;rowKey=dem_seats%3A329&amp;rowField=probability#exact-line" TargetMode="External"/><Relationship Id="rId880" Type="http://schemas.openxmlformats.org/officeDocument/2006/relationships/hyperlink" Target="https://electionlens.net/source?file=seat_distribution.csv&amp;field=cumulative_probability&amp;rowKey=dem_seats%3A329&amp;rowField=cumulative_probability#exact-line" TargetMode="External"/><Relationship Id="rId881" Type="http://schemas.openxmlformats.org/officeDocument/2006/relationships/hyperlink" Target="https://electionlens.net/source?file=seat_distribution.csv&amp;field=dem_seats&amp;rowKey=dem_seats%3A330&amp;rowField=dem_seats#exact-line" TargetMode="External"/><Relationship Id="rId882" Type="http://schemas.openxmlformats.org/officeDocument/2006/relationships/hyperlink" Target="https://electionlens.net/source?file=seat_distribution.csv&amp;field=draws&amp;rowKey=dem_seats%3A330&amp;rowField=draws#exact-line" TargetMode="External"/><Relationship Id="rId883" Type="http://schemas.openxmlformats.org/officeDocument/2006/relationships/hyperlink" Target="https://electionlens.net/source?file=seat_distribution.csv&amp;field=probability&amp;rowKey=dem_seats%3A330&amp;rowField=probability#exact-line" TargetMode="External"/><Relationship Id="rId884" Type="http://schemas.openxmlformats.org/officeDocument/2006/relationships/hyperlink" Target="https://electionlens.net/source?file=seat_distribution.csv&amp;field=cumulative_probability&amp;rowKey=dem_seats%3A330&amp;rowField=cumulative_probability#exact-line" TargetMode="External"/><Relationship Id="rId885" Type="http://schemas.openxmlformats.org/officeDocument/2006/relationships/hyperlink" Target="https://electionlens.net/source?file=seat_distribution.csv&amp;field=dem_seats&amp;rowKey=dem_seats%3A331&amp;rowField=dem_seats#exact-line" TargetMode="External"/><Relationship Id="rId886" Type="http://schemas.openxmlformats.org/officeDocument/2006/relationships/hyperlink" Target="https://electionlens.net/source?file=seat_distribution.csv&amp;field=draws&amp;rowKey=dem_seats%3A331&amp;rowField=draws#exact-line" TargetMode="External"/><Relationship Id="rId887" Type="http://schemas.openxmlformats.org/officeDocument/2006/relationships/hyperlink" Target="https://electionlens.net/source?file=seat_distribution.csv&amp;field=probability&amp;rowKey=dem_seats%3A331&amp;rowField=probability#exact-line" TargetMode="External"/><Relationship Id="rId888" Type="http://schemas.openxmlformats.org/officeDocument/2006/relationships/hyperlink" Target="https://electionlens.net/source?file=seat_distribution.csv&amp;field=cumulative_probability&amp;rowKey=dem_seats%3A331&amp;rowField=cumulative_probability#exact-line" TargetMode="External"/><Relationship Id="rId889" Type="http://schemas.openxmlformats.org/officeDocument/2006/relationships/hyperlink" Target="https://electionlens.net/source?file=seat_distribution.csv&amp;field=dem_seats&amp;rowKey=dem_seats%3A332&amp;rowField=dem_seats#exact-line" TargetMode="External"/><Relationship Id="rId890" Type="http://schemas.openxmlformats.org/officeDocument/2006/relationships/hyperlink" Target="https://electionlens.net/source?file=seat_distribution.csv&amp;field=draws&amp;rowKey=dem_seats%3A332&amp;rowField=draws#exact-line" TargetMode="External"/><Relationship Id="rId891" Type="http://schemas.openxmlformats.org/officeDocument/2006/relationships/hyperlink" Target="https://electionlens.net/source?file=seat_distribution.csv&amp;field=probability&amp;rowKey=dem_seats%3A332&amp;rowField=probability#exact-line" TargetMode="External"/><Relationship Id="rId892" Type="http://schemas.openxmlformats.org/officeDocument/2006/relationships/hyperlink" Target="https://electionlens.net/source?file=seat_distribution.csv&amp;field=cumulative_probability&amp;rowKey=dem_seats%3A332&amp;rowField=cumulative_probability#exact-line" TargetMode="External"/><Relationship Id="rId893" Type="http://schemas.openxmlformats.org/officeDocument/2006/relationships/hyperlink" Target="https://electionlens.net/source?file=seat_distribution.csv&amp;field=dem_seats&amp;rowKey=dem_seats%3A333&amp;rowField=dem_seats#exact-line" TargetMode="External"/><Relationship Id="rId894" Type="http://schemas.openxmlformats.org/officeDocument/2006/relationships/hyperlink" Target="https://electionlens.net/source?file=seat_distribution.csv&amp;field=draws&amp;rowKey=dem_seats%3A333&amp;rowField=draws#exact-line" TargetMode="External"/><Relationship Id="rId895" Type="http://schemas.openxmlformats.org/officeDocument/2006/relationships/hyperlink" Target="https://electionlens.net/source?file=seat_distribution.csv&amp;field=probability&amp;rowKey=dem_seats%3A333&amp;rowField=probability#exact-line" TargetMode="External"/><Relationship Id="rId896" Type="http://schemas.openxmlformats.org/officeDocument/2006/relationships/hyperlink" Target="https://electionlens.net/source?file=seat_distribution.csv&amp;field=cumulative_probability&amp;rowKey=dem_seats%3A333&amp;rowField=cumulative_probability#exact-line" TargetMode="External"/><Relationship Id="rId897" Type="http://schemas.openxmlformats.org/officeDocument/2006/relationships/hyperlink" Target="https://electionlens.net/source?file=seat_distribution.csv&amp;field=dem_seats&amp;rowKey=dem_seats%3A334&amp;rowField=dem_seats#exact-line" TargetMode="External"/><Relationship Id="rId898" Type="http://schemas.openxmlformats.org/officeDocument/2006/relationships/hyperlink" Target="https://electionlens.net/source?file=seat_distribution.csv&amp;field=draws&amp;rowKey=dem_seats%3A334&amp;rowField=draws#exact-line" TargetMode="External"/><Relationship Id="rId899" Type="http://schemas.openxmlformats.org/officeDocument/2006/relationships/hyperlink" Target="https://electionlens.net/source?file=seat_distribution.csv&amp;field=probability&amp;rowKey=dem_seats%3A334&amp;rowField=probability#exact-line" TargetMode="External"/><Relationship Id="rId900" Type="http://schemas.openxmlformats.org/officeDocument/2006/relationships/hyperlink" Target="https://electionlens.net/source?file=seat_distribution.csv&amp;field=cumulative_probability&amp;rowKey=dem_seats%3A334&amp;rowField=cumulative_probability#exact-line" TargetMode="External"/><Relationship Id="rId901" Type="http://schemas.openxmlformats.org/officeDocument/2006/relationships/hyperlink" Target="https://electionlens.net/source?file=seat_distribution.csv&amp;field=dem_seats&amp;rowKey=dem_seats%3A335&amp;rowField=dem_seats#exact-line" TargetMode="External"/><Relationship Id="rId902" Type="http://schemas.openxmlformats.org/officeDocument/2006/relationships/hyperlink" Target="https://electionlens.net/source?file=seat_distribution.csv&amp;field=draws&amp;rowKey=dem_seats%3A335&amp;rowField=draws#exact-line" TargetMode="External"/><Relationship Id="rId903" Type="http://schemas.openxmlformats.org/officeDocument/2006/relationships/hyperlink" Target="https://electionlens.net/source?file=seat_distribution.csv&amp;field=probability&amp;rowKey=dem_seats%3A335&amp;rowField=probability#exact-line" TargetMode="External"/><Relationship Id="rId904" Type="http://schemas.openxmlformats.org/officeDocument/2006/relationships/hyperlink" Target="https://electionlens.net/source?file=seat_distribution.csv&amp;field=cumulative_probability&amp;rowKey=dem_seats%3A335&amp;rowField=cumulative_probability#exact-line" TargetMode="External"/><Relationship Id="rId905" Type="http://schemas.openxmlformats.org/officeDocument/2006/relationships/hyperlink" Target="https://electionlens.net/source?file=seat_distribution.csv&amp;field=dem_seats&amp;rowKey=dem_seats%3A336&amp;rowField=dem_seats#exact-line" TargetMode="External"/><Relationship Id="rId906" Type="http://schemas.openxmlformats.org/officeDocument/2006/relationships/hyperlink" Target="https://electionlens.net/source?file=seat_distribution.csv&amp;field=draws&amp;rowKey=dem_seats%3A336&amp;rowField=draws#exact-line" TargetMode="External"/><Relationship Id="rId907" Type="http://schemas.openxmlformats.org/officeDocument/2006/relationships/hyperlink" Target="https://electionlens.net/source?file=seat_distribution.csv&amp;field=probability&amp;rowKey=dem_seats%3A336&amp;rowField=probability#exact-line" TargetMode="External"/><Relationship Id="rId908" Type="http://schemas.openxmlformats.org/officeDocument/2006/relationships/hyperlink" Target="https://electionlens.net/source?file=seat_distribution.csv&amp;field=cumulative_probability&amp;rowKey=dem_seats%3A336&amp;rowField=cumulative_probability#exact-line" TargetMode="External"/><Relationship Id="rId909" Type="http://schemas.openxmlformats.org/officeDocument/2006/relationships/hyperlink" Target="https://electionlens.net/source?file=seat_distribution.csv&amp;field=dem_seats&amp;rowKey=dem_seats%3A337&amp;rowField=dem_seats#exact-line" TargetMode="External"/><Relationship Id="rId910" Type="http://schemas.openxmlformats.org/officeDocument/2006/relationships/hyperlink" Target="https://electionlens.net/source?file=seat_distribution.csv&amp;field=draws&amp;rowKey=dem_seats%3A337&amp;rowField=draws#exact-line" TargetMode="External"/><Relationship Id="rId911" Type="http://schemas.openxmlformats.org/officeDocument/2006/relationships/hyperlink" Target="https://electionlens.net/source?file=seat_distribution.csv&amp;field=probability&amp;rowKey=dem_seats%3A337&amp;rowField=probability#exact-line" TargetMode="External"/><Relationship Id="rId912" Type="http://schemas.openxmlformats.org/officeDocument/2006/relationships/hyperlink" Target="https://electionlens.net/source?file=seat_distribution.csv&amp;field=cumulative_probability&amp;rowKey=dem_seats%3A337&amp;rowField=cumulative_probability#exact-line" TargetMode="External"/><Relationship Id="rId913" Type="http://schemas.openxmlformats.org/officeDocument/2006/relationships/hyperlink" Target="https://electionlens.net/source?file=seat_distribution.csv&amp;field=dem_seats&amp;rowKey=dem_seats%3A338&amp;rowField=dem_seats#exact-line" TargetMode="External"/><Relationship Id="rId914" Type="http://schemas.openxmlformats.org/officeDocument/2006/relationships/hyperlink" Target="https://electionlens.net/source?file=seat_distribution.csv&amp;field=draws&amp;rowKey=dem_seats%3A338&amp;rowField=draws#exact-line" TargetMode="External"/><Relationship Id="rId915" Type="http://schemas.openxmlformats.org/officeDocument/2006/relationships/hyperlink" Target="https://electionlens.net/source?file=seat_distribution.csv&amp;field=probability&amp;rowKey=dem_seats%3A338&amp;rowField=probability#exact-line" TargetMode="External"/><Relationship Id="rId916" Type="http://schemas.openxmlformats.org/officeDocument/2006/relationships/hyperlink" Target="https://electionlens.net/source?file=seat_distribution.csv&amp;field=cumulative_probability&amp;rowKey=dem_seats%3A338&amp;rowField=cumulative_probability#exact-line" TargetMode="External"/><Relationship Id="rId917" Type="http://schemas.openxmlformats.org/officeDocument/2006/relationships/hyperlink" Target="https://electionlens.net/source?file=seat_distribution.csv&amp;field=dem_seats&amp;rowKey=dem_seats%3A339&amp;rowField=dem_seats#exact-line" TargetMode="External"/><Relationship Id="rId918" Type="http://schemas.openxmlformats.org/officeDocument/2006/relationships/hyperlink" Target="https://electionlens.net/source?file=seat_distribution.csv&amp;field=draws&amp;rowKey=dem_seats%3A339&amp;rowField=draws#exact-line" TargetMode="External"/><Relationship Id="rId919" Type="http://schemas.openxmlformats.org/officeDocument/2006/relationships/hyperlink" Target="https://electionlens.net/source?file=seat_distribution.csv&amp;field=probability&amp;rowKey=dem_seats%3A339&amp;rowField=probability#exact-line" TargetMode="External"/><Relationship Id="rId920" Type="http://schemas.openxmlformats.org/officeDocument/2006/relationships/hyperlink" Target="https://electionlens.net/source?file=seat_distribution.csv&amp;field=cumulative_probability&amp;rowKey=dem_seats%3A339&amp;rowField=cumulative_probability#exact-line" TargetMode="External"/><Relationship Id="rId921" Type="http://schemas.openxmlformats.org/officeDocument/2006/relationships/hyperlink" Target="https://electionlens.net/source?file=seat_distribution.csv&amp;field=dem_seats&amp;rowKey=dem_seats%3A340&amp;rowField=dem_seats#exact-line" TargetMode="External"/><Relationship Id="rId922" Type="http://schemas.openxmlformats.org/officeDocument/2006/relationships/hyperlink" Target="https://electionlens.net/source?file=seat_distribution.csv&amp;field=draws&amp;rowKey=dem_seats%3A340&amp;rowField=draws#exact-line" TargetMode="External"/><Relationship Id="rId923" Type="http://schemas.openxmlformats.org/officeDocument/2006/relationships/hyperlink" Target="https://electionlens.net/source?file=seat_distribution.csv&amp;field=probability&amp;rowKey=dem_seats%3A340&amp;rowField=probability#exact-line" TargetMode="External"/><Relationship Id="rId924" Type="http://schemas.openxmlformats.org/officeDocument/2006/relationships/hyperlink" Target="https://electionlens.net/source?file=seat_distribution.csv&amp;field=cumulative_probability&amp;rowKey=dem_seats%3A340&amp;rowField=cumulative_probability#exact-line" TargetMode="External"/><Relationship Id="rId925" Type="http://schemas.openxmlformats.org/officeDocument/2006/relationships/hyperlink" Target="https://electionlens.net/source?file=seat_distribution.csv&amp;field=dem_seats&amp;rowKey=dem_seats%3A341&amp;rowField=dem_seats#exact-line" TargetMode="External"/><Relationship Id="rId926" Type="http://schemas.openxmlformats.org/officeDocument/2006/relationships/hyperlink" Target="https://electionlens.net/source?file=seat_distribution.csv&amp;field=draws&amp;rowKey=dem_seats%3A341&amp;rowField=draws#exact-line" TargetMode="External"/><Relationship Id="rId927" Type="http://schemas.openxmlformats.org/officeDocument/2006/relationships/hyperlink" Target="https://electionlens.net/source?file=seat_distribution.csv&amp;field=probability&amp;rowKey=dem_seats%3A341&amp;rowField=probability#exact-line" TargetMode="External"/><Relationship Id="rId928" Type="http://schemas.openxmlformats.org/officeDocument/2006/relationships/hyperlink" Target="https://electionlens.net/source?file=seat_distribution.csv&amp;field=cumulative_probability&amp;rowKey=dem_seats%3A341&amp;rowField=cumulative_probability#exact-line" TargetMode="External"/><Relationship Id="rId929" Type="http://schemas.openxmlformats.org/officeDocument/2006/relationships/hyperlink" Target="https://electionlens.net/source?file=seat_distribution.csv&amp;field=dem_seats&amp;rowKey=dem_seats%3A342&amp;rowField=dem_seats#exact-line" TargetMode="External"/><Relationship Id="rId930" Type="http://schemas.openxmlformats.org/officeDocument/2006/relationships/hyperlink" Target="https://electionlens.net/source?file=seat_distribution.csv&amp;field=draws&amp;rowKey=dem_seats%3A342&amp;rowField=draws#exact-line" TargetMode="External"/><Relationship Id="rId931" Type="http://schemas.openxmlformats.org/officeDocument/2006/relationships/hyperlink" Target="https://electionlens.net/source?file=seat_distribution.csv&amp;field=probability&amp;rowKey=dem_seats%3A342&amp;rowField=probability#exact-line" TargetMode="External"/><Relationship Id="rId932" Type="http://schemas.openxmlformats.org/officeDocument/2006/relationships/hyperlink" Target="https://electionlens.net/source?file=seat_distribution.csv&amp;field=cumulative_probability&amp;rowKey=dem_seats%3A342&amp;rowField=cumulative_probability#exact-line" TargetMode="External"/><Relationship Id="rId933" Type="http://schemas.openxmlformats.org/officeDocument/2006/relationships/hyperlink" Target="https://electionlens.net/source?file=seat_distribution.csv&amp;field=dem_seats&amp;rowKey=dem_seats%3A343&amp;rowField=dem_seats#exact-line" TargetMode="External"/><Relationship Id="rId934" Type="http://schemas.openxmlformats.org/officeDocument/2006/relationships/hyperlink" Target="https://electionlens.net/source?file=seat_distribution.csv&amp;field=draws&amp;rowKey=dem_seats%3A343&amp;rowField=draws#exact-line" TargetMode="External"/><Relationship Id="rId935" Type="http://schemas.openxmlformats.org/officeDocument/2006/relationships/hyperlink" Target="https://electionlens.net/source?file=seat_distribution.csv&amp;field=probability&amp;rowKey=dem_seats%3A343&amp;rowField=probability#exact-line" TargetMode="External"/><Relationship Id="rId936" Type="http://schemas.openxmlformats.org/officeDocument/2006/relationships/hyperlink" Target="https://electionlens.net/source?file=seat_distribution.csv&amp;field=cumulative_probability&amp;rowKey=dem_seats%3A343&amp;rowField=cumulative_probability#exact-line" TargetMode="External"/><Relationship Id="rId937" Type="http://schemas.openxmlformats.org/officeDocument/2006/relationships/hyperlink" Target="https://electionlens.net/source?file=seat_distribution.csv&amp;field=dem_seats&amp;rowKey=dem_seats%3A344&amp;rowField=dem_seats#exact-line" TargetMode="External"/><Relationship Id="rId938" Type="http://schemas.openxmlformats.org/officeDocument/2006/relationships/hyperlink" Target="https://electionlens.net/source?file=seat_distribution.csv&amp;field=draws&amp;rowKey=dem_seats%3A344&amp;rowField=draws#exact-line" TargetMode="External"/><Relationship Id="rId939" Type="http://schemas.openxmlformats.org/officeDocument/2006/relationships/hyperlink" Target="https://electionlens.net/source?file=seat_distribution.csv&amp;field=probability&amp;rowKey=dem_seats%3A344&amp;rowField=probability#exact-line" TargetMode="External"/><Relationship Id="rId940" Type="http://schemas.openxmlformats.org/officeDocument/2006/relationships/hyperlink" Target="https://electionlens.net/source?file=seat_distribution.csv&amp;field=cumulative_probability&amp;rowKey=dem_seats%3A344&amp;rowField=cumulative_probability#exact-line" TargetMode="External"/><Relationship Id="rId941" Type="http://schemas.openxmlformats.org/officeDocument/2006/relationships/hyperlink" Target="https://electionlens.net/source?file=seat_distribution.csv&amp;field=dem_seats&amp;rowKey=dem_seats%3A346&amp;rowField=dem_seats#exact-line" TargetMode="External"/><Relationship Id="rId942" Type="http://schemas.openxmlformats.org/officeDocument/2006/relationships/hyperlink" Target="https://electionlens.net/source?file=seat_distribution.csv&amp;field=draws&amp;rowKey=dem_seats%3A346&amp;rowField=draws#exact-line" TargetMode="External"/><Relationship Id="rId943" Type="http://schemas.openxmlformats.org/officeDocument/2006/relationships/hyperlink" Target="https://electionlens.net/source?file=seat_distribution.csv&amp;field=probability&amp;rowKey=dem_seats%3A346&amp;rowField=probability#exact-line" TargetMode="External"/><Relationship Id="rId944" Type="http://schemas.openxmlformats.org/officeDocument/2006/relationships/hyperlink" Target="https://electionlens.net/source?file=seat_distribution.csv&amp;field=cumulative_probability&amp;rowKey=dem_seats%3A346&amp;rowField=cumulative_probability#exact-line" TargetMode="External"/><Relationship Id="rId945" Type="http://schemas.openxmlformats.org/officeDocument/2006/relationships/hyperlink" Target="https://electionlens.net/source?file=seat_distribution.csv&amp;field=dem_seats&amp;rowKey=dem_seats%3A347&amp;rowField=dem_seats#exact-line" TargetMode="External"/><Relationship Id="rId946" Type="http://schemas.openxmlformats.org/officeDocument/2006/relationships/hyperlink" Target="https://electionlens.net/source?file=seat_distribution.csv&amp;field=draws&amp;rowKey=dem_seats%3A347&amp;rowField=draws#exact-line" TargetMode="External"/><Relationship Id="rId947" Type="http://schemas.openxmlformats.org/officeDocument/2006/relationships/hyperlink" Target="https://electionlens.net/source?file=seat_distribution.csv&amp;field=probability&amp;rowKey=dem_seats%3A347&amp;rowField=probability#exact-line" TargetMode="External"/><Relationship Id="rId948" Type="http://schemas.openxmlformats.org/officeDocument/2006/relationships/hyperlink" Target="https://electionlens.net/source?file=seat_distribution.csv&amp;field=cumulative_probability&amp;rowKey=dem_seats%3A347&amp;rowField=cumulative_probability#exact-line" TargetMode="External"/><Relationship Id="rId949" Type="http://schemas.openxmlformats.org/officeDocument/2006/relationships/hyperlink" Target="https://electionlens.net/source?file=seat_distribution.csv&amp;field=dem_seats&amp;rowKey=dem_seats%3A348&amp;rowField=dem_seats#exact-line" TargetMode="External"/><Relationship Id="rId950" Type="http://schemas.openxmlformats.org/officeDocument/2006/relationships/hyperlink" Target="https://electionlens.net/source?file=seat_distribution.csv&amp;field=draws&amp;rowKey=dem_seats%3A348&amp;rowField=draws#exact-line" TargetMode="External"/><Relationship Id="rId951" Type="http://schemas.openxmlformats.org/officeDocument/2006/relationships/hyperlink" Target="https://electionlens.net/source?file=seat_distribution.csv&amp;field=probability&amp;rowKey=dem_seats%3A348&amp;rowField=probability#exact-line" TargetMode="External"/><Relationship Id="rId952" Type="http://schemas.openxmlformats.org/officeDocument/2006/relationships/hyperlink" Target="https://electionlens.net/source?file=seat_distribution.csv&amp;field=cumulative_probability&amp;rowKey=dem_seats%3A348&amp;rowField=cumulative_probability#exact-line" TargetMode="External"/><Relationship Id="rId953" Type="http://schemas.openxmlformats.org/officeDocument/2006/relationships/hyperlink" Target="https://electionlens.net/source?file=seat_distribution.csv&amp;field=dem_seats&amp;rowKey=dem_seats%3A355&amp;rowField=dem_seats#exact-line" TargetMode="External"/><Relationship Id="rId954" Type="http://schemas.openxmlformats.org/officeDocument/2006/relationships/hyperlink" Target="https://electionlens.net/source?file=seat_distribution.csv&amp;field=draws&amp;rowKey=dem_seats%3A355&amp;rowField=draws#exact-line" TargetMode="External"/><Relationship Id="rId955" Type="http://schemas.openxmlformats.org/officeDocument/2006/relationships/hyperlink" Target="https://electionlens.net/source?file=seat_distribution.csv&amp;field=probability&amp;rowKey=dem_seats%3A355&amp;rowField=probability#exact-line" TargetMode="External"/><Relationship Id="rId956" Type="http://schemas.openxmlformats.org/officeDocument/2006/relationships/hyperlink" Target="https://electionlens.net/source?file=seat_distribution.csv&amp;field=cumulative_probability&amp;rowKey=dem_seats%3A355&amp;rowField=cumulative_probability#exact-line" TargetMode="External"/><Relationship Id="rId957" Type="http://schemas.openxmlformats.org/officeDocument/2006/relationships/hyperlink" Target="https://electionlens.net/source?file=seat_distribution.csv&amp;field=dem_seats&amp;rowKey=dem_seats%3A358&amp;rowField=dem_seats#exact-line" TargetMode="External"/><Relationship Id="rId958" Type="http://schemas.openxmlformats.org/officeDocument/2006/relationships/hyperlink" Target="https://electionlens.net/source?file=seat_distribution.csv&amp;field=draws&amp;rowKey=dem_seats%3A358&amp;rowField=draws#exact-line" TargetMode="External"/><Relationship Id="rId959" Type="http://schemas.openxmlformats.org/officeDocument/2006/relationships/hyperlink" Target="https://electionlens.net/source?file=seat_distribution.csv&amp;field=probability&amp;rowKey=dem_seats%3A358&amp;rowField=probability#exact-line" TargetMode="External"/><Relationship Id="rId960" Type="http://schemas.openxmlformats.org/officeDocument/2006/relationships/hyperlink" Target="https://electionlens.net/source?file=seat_distribution.csv&amp;field=cumulative_probability&amp;rowKey=dem_seats%3A358&amp;rowField=cumulative_probability#exact-line" TargetMode="External"/><Relationship Id="rId961" Type="http://schemas.openxmlformats.org/officeDocument/2006/relationships/hyperlink" Target="https://electionlens.net/source?file=seat_distribution.csv&amp;field=dem_seats&amp;rowKey=dem_seats%3A367&amp;rowField=dem_seats#exact-line" TargetMode="External"/><Relationship Id="rId962" Type="http://schemas.openxmlformats.org/officeDocument/2006/relationships/hyperlink" Target="https://electionlens.net/source?file=seat_distribution.csv&amp;field=draws&amp;rowKey=dem_seats%3A367&amp;rowField=draws#exact-line" TargetMode="External"/><Relationship Id="rId963" Type="http://schemas.openxmlformats.org/officeDocument/2006/relationships/hyperlink" Target="https://electionlens.net/source?file=seat_distribution.csv&amp;field=probability&amp;rowKey=dem_seats%3A367&amp;rowField=probability#exact-line" TargetMode="External"/><Relationship Id="rId964" Type="http://schemas.openxmlformats.org/officeDocument/2006/relationships/hyperlink" Target="https://electionlens.net/source?file=seat_distribution.csv&amp;field=cumulative_probability&amp;rowKey=dem_seats%3A367&amp;rowField=cumulative_probability#exact-line" TargetMode="External"/><Relationship Id="rId965" Type="http://schemas.openxmlformats.org/officeDocument/2006/relationships/hyperlink" Target="https://electionlens.net/source?file=seat_distribution.csv&amp;field=dem_seats&amp;rowKey=dem_seats%3A383&amp;rowField=dem_seats#exact-line" TargetMode="External"/><Relationship Id="rId966" Type="http://schemas.openxmlformats.org/officeDocument/2006/relationships/hyperlink" Target="https://electionlens.net/source?file=seat_distribution.csv&amp;field=draws&amp;rowKey=dem_seats%3A383&amp;rowField=draws#exact-line" TargetMode="External"/><Relationship Id="rId967" Type="http://schemas.openxmlformats.org/officeDocument/2006/relationships/hyperlink" Target="https://electionlens.net/source?file=seat_distribution.csv&amp;field=probability&amp;rowKey=dem_seats%3A383&amp;rowField=probability#exact-line" TargetMode="External"/><Relationship Id="rId968" Type="http://schemas.openxmlformats.org/officeDocument/2006/relationships/hyperlink" Target="https://electionlens.net/source?file=seat_distribution.csv&amp;field=cumulative_probability&amp;rowKey=dem_seats%3A383&amp;rowField=cumulative_probability#exact-line" TargetMode="External"/>
</Relationships>
</file>

<file path=xl/worksheets/_rels/sheet2.xml.rels><?xml version="1.0" encoding="UTF-8" standalone="yes"?>
<Relationships xmlns="http://schemas.openxmlformats.org/package/2006/relationships">
  <Relationship Id="rId1" Type="http://schemas.openxmlformats.org/officeDocument/2006/relationships/hyperlink" Target="https://electionlens.net/source?file=national_summary.csv&amp;field=expected_dem_seats&amp;rowKey=__row%3A0&amp;rowField=expected_dem_seats#exact-line" TargetMode="External"/><Relationship Id="rId2" Type="http://schemas.openxmlformats.org/officeDocument/2006/relationships/hyperlink" Target="https://electionlens.net/source?file=national_summary.csv&amp;field=dem_house_win_prob&amp;rowKey=__row%3A0&amp;rowField=dem_house_win_prob#exact-line" TargetMode="External"/><Relationship Id="rId3" Type="http://schemas.openxmlformats.org/officeDocument/2006/relationships/hyperlink" Target="https://electionlens.net/source?file=national_summary.csv&amp;field=seat_range_low_80&amp;rowKey=__row%3A0&amp;rowField=seat_range_low_80#exact-line" TargetMode="External"/><Relationship Id="rId4" Type="http://schemas.openxmlformats.org/officeDocument/2006/relationships/hyperlink" Target="https://electionlens.net/source?file=national_summary.csv&amp;field=seat_range_high_80&amp;rowKey=__row%3A0&amp;rowField=seat_range_high_80#exact-line" TargetMode="External"/><Relationship Id="rId5" Type="http://schemas.openxmlformats.org/officeDocument/2006/relationships/hyperlink" Target="https://electionlens.net/source?file=national_summary.csv&amp;field=national_poll_margin&amp;rowKey=__row%3A0&amp;rowField=national_poll_margin#exact-line" TargetMode="External"/><Relationship Id="rId6" Type="http://schemas.openxmlformats.org/officeDocument/2006/relationships/hyperlink" Target="https://electionlens.net/source?file=national_summary.csv&amp;field=as_of_date&amp;rowKey=__row%3A0&amp;rowField=as_of_date#exact-line" TargetMode="External"/><Relationship Id="rId7" Type="http://schemas.openxmlformats.org/officeDocument/2006/relationships/hyperlink" Target="https://electionlens.net/source?file=state_summaries.csv&amp;field=expected_dem_seats&amp;rowKey=state%3AWI&amp;rowField=expected_dem_seats#exact-line" TargetMode="External"/><Relationship Id="rId8" Type="http://schemas.openxmlformats.org/officeDocument/2006/relationships/hyperlink" Target="https://electionlens.net/source?file=state_summaries.csv&amp;field=average_dem_win_prob&amp;rowKey=state%3AWI&amp;rowField=average_dem_win_prob#exact-line" TargetMode="External"/><Relationship Id="rId9" Type="http://schemas.openxmlformats.org/officeDocument/2006/relationships/hyperlink" Target="https://electionlens.net/source?file=state_summaries.csv&amp;field=final_state_margin&amp;rowKey=state%3AWI&amp;rowField=final_state_margin#exact-line" TargetMode="External"/><Relationship Id="rId10" Type="http://schemas.openxmlformats.org/officeDocument/2006/relationships/hyperlink" Target="https://electionlens.net/source?file=state_summaries.csv&amp;field=districts&amp;rowKey=state%3AWI&amp;rowField=districts#exact-line" TargetMode="External"/><Relationship Id="rId11" Type="http://schemas.openxmlformats.org/officeDocument/2006/relationships/hyperlink" Target="https://electionlens.net/dashboard/state/WI" TargetMode="External"/><Relationship Id="rId12" Type="http://schemas.openxmlformats.org/officeDocument/2006/relationships/hyperlink" Target="https://electionlens.net/api/worksheet/state/WI?run=2026-07-12T10%3A24%3A17.000Z" TargetMode="External"/><Relationship Id="rId13" Type="http://schemas.openxmlformats.org/officeDocument/2006/relationships/hyperlink" Target="https://electionlens.net/verify" TargetMode="External"/><Relationship Id="rId14" Type="http://schemas.openxmlformats.org/officeDocument/2006/relationships/hyperlink" Target="https://electionlens.net/source" TargetMode="External"/><Relationship Id="rId15" Type="http://schemas.openxmlformats.org/officeDocument/2006/relationships/hyperlink" Target="https://raw.githubusercontent.com/fivethirtyeight/election-results/main/election_results_house.csv" TargetMode="External"/><Relationship Id="rId16" Type="http://schemas.openxmlformats.org/officeDocument/2006/relationships/hyperlink" Target="https://tigerweb.geo.census.gov/arcgis/rest/services/TIGERweb/Legislative/MapServer/0/query" TargetMode="External"/><Relationship Id="rId17" Type="http://schemas.openxmlformats.org/officeDocument/2006/relationships/hyperlink" Target="https://api.census.gov/data/2024/acs/acs5?for=congressional+district%3A%2A&amp;get=NAME%2CB01003_001E%2CB19013_001E%2CB15003_001E%2CB15003_022E%2CB15003_023E%2CB15003_024E%2CB15003_025E%2CB01002_001E%2CB02001_002E%2CB03003_001E%2CB03003_003E%2CB23025_003E%2CB23025_005E&amp;in=state%3A%2A" TargetMode="External"/><Relationship Id="rId18" Type="http://schemas.openxmlformats.org/officeDocument/2006/relationships/hyperlink" Target="https://www.fec.gov/files/bulk-downloads/2026/candidate_summary_2026.csv" TargetMode="External"/><Relationship Id="rId19" Type="http://schemas.openxmlformats.org/officeDocument/2006/relationships/hyperlink" Target="https://api.votehub.com/polls?poll_type=generic-ballot&amp;poll_type=generic-ballot&amp;subject=2026&amp;subject=2026" TargetMode="External"/><Relationship Id="rId20" Type="http://schemas.openxmlformats.org/officeDocument/2006/relationships/hyperlink" Target="https://api.votehub.com/polls?poll_type=generic-ballot&amp;poll_type=generic-ballot&amp;subject=2026&amp;subject=2026" TargetMode="External"/><Relationship Id="rId21" Type="http://schemas.openxmlformats.org/officeDocument/2006/relationships/hyperlink" Target="https://api.votehub.com/polls?poll_type=generic-ballot&amp;poll_type=generic-ballot&amp;subject=2026&amp;subject=2026" TargetMode="External"/>
</Relationships>
</file>

<file path=xl/worksheets/sheet1.xml><?xml version="1.0" encoding="utf-8"?>
<worksheet xmlns="http://schemas.openxmlformats.org/spreadsheetml/2006/main" xmlns:r="http://schemas.openxmlformats.org/officeDocument/2006/relationships">
  <dimension ref="A1:E257"/>
  <sheetViews>
    <sheetView workbookViewId="0" showGridLines="0"/>
  </sheetViews>
  <cols>
    <col min="1" max="1" width="28" customWidth="1"/>
    <col min="2" max="2" width="62" customWidth="1"/>
    <col min="3" max="3" width="30" customWidth="1"/>
    <col min="4" max="4" width="36" customWidth="1"/>
    <col min="5" max="5" width="36" customWidth="1"/>
  </cols>
  <sheetData>
    <row r="1">
      <c r="A1" t="inlineStr" s="1">
        <is>
          <t xml:space="preserve">Monte Carlo, explained simply</t>
        </is>
      </c>
    </row>
    <row r="2">
      <c r="A2" t="inlineStr" s="7">
        <is>
          <t xml:space="preserve">Generated for Wisconsin House forecast. Start here, then use the raw table below to check the math. Every blue raw-data number opens the exact public source row behind it.</t>
        </is>
      </c>
    </row>
    <row r="3"/>
    <row r="4">
      <c r="A4" t="inlineStr" s="2">
        <is>
          <t xml:space="preserve">What Monte Carlo means</t>
        </is>
      </c>
    </row>
    <row r="5">
      <c r="A5" t="inlineStr">
        <is>
          <t xml:space="preserve">In plain English</t>
        </is>
      </c>
      <c r="B5" t="inlineStr">
        <is>
          <t xml:space="preserve">Monte Carlo means running many reasonable pretend elections. In each replay, national, state, and local surprises can move races, and then the model counts Democratic (D) seats.</t>
        </is>
      </c>
      <c r="D5" t="inlineStr">
        <is>
          <t xml:space="preserve">A replay is one plausible election night, not a claim that it will happen exactly that way.</t>
        </is>
      </c>
    </row>
    <row r="6">
      <c r="A6" t="inlineStr">
        <is>
          <t xml:space="preserve">Important</t>
        </is>
      </c>
      <c r="B6" t="inlineStr">
        <is>
          <t xml:space="preserve">This forecast is an estimate, not a promise. It is the estimated chance of winning the House, not Democratic vote share.</t>
        </is>
      </c>
      <c r="D6" t="inlineStr">
        <is>
          <t xml:space="preserve">A 60% House chance does not mean 60% of voters or 60% of seats.</t>
        </is>
      </c>
    </row>
    <row r="7"/>
    <row r="8">
      <c r="A8" t="inlineStr" s="2">
        <is>
          <t xml:space="preserve">The whole forecast in three live steps</t>
        </is>
      </c>
    </row>
    <row r="9">
      <c r="A9" t="inlineStr" s="13">
        <is>
          <t xml:space="preserve">Step</t>
        </is>
      </c>
      <c r="B9" t="inlineStr" s="13">
        <is>
          <t xml:space="preserve">What happens</t>
        </is>
      </c>
      <c r="C9" t="inlineStr" s="13">
        <is>
          <t xml:space="preserve">Live answer</t>
        </is>
      </c>
      <c r="D9" t="inlineStr" s="13">
        <is>
          <t xml:space="preserve">Simple math</t>
        </is>
      </c>
    </row>
    <row r="10">
      <c r="A10" t="inlineStr">
        <is>
          <t xml:space="preserve">1</t>
        </is>
      </c>
      <c r="B10" t="inlineStr">
        <is>
          <t xml:space="preserve">Run many reasonable pretend elections</t>
        </is>
      </c>
      <c r="C10" s="9">
        <f>SUM('Monte_Carlo'!$B$16:$B$257)</f>
      </c>
      <c r="D10" t="inlineStr">
        <is>
          <t xml:space="preserve">Add the replay counts in the raw table.</t>
        </is>
      </c>
    </row>
    <row r="11">
      <c r="A11" t="inlineStr">
        <is>
          <t xml:space="preserve">2</t>
        </is>
      </c>
      <c r="B11" t="inlineStr">
        <is>
          <t xml:space="preserve">Count the winning replays: D seats are 218 or more</t>
        </is>
      </c>
      <c r="C11" s="9">
        <f>SUMIFS('Monte_Carlo'!$B$16:$B$257,'Monte_Carlo'!$A$16:$A$257,"&gt;=218")</f>
      </c>
      <c r="D11" t="inlineStr">
        <is>
          <t xml:space="preserve">Count only replays where Democrats win at least 218 of 435 seats.</t>
        </is>
      </c>
    </row>
    <row r="12">
      <c r="A12" t="inlineStr">
        <is>
          <t xml:space="preserve">3</t>
        </is>
      </c>
      <c r="B12" t="inlineStr">
        <is>
          <t xml:space="preserve">Divide winning replays by total replays</t>
        </is>
      </c>
      <c r="C12" s="8">
        <f>SUMIFS('Monte_Carlo'!$B$16:$B$257,'Monte_Carlo'!$A$16:$A$257,"&gt;=218")/SUM('Monte_Carlo'!$B$16:$B$257)</f>
      </c>
      <c r="D12" t="inlineStr">
        <is>
          <t xml:space="preserve">Winning replays / total replays = estimated chance Democrats control the House. This is not vote share.</t>
        </is>
      </c>
    </row>
    <row r="13"/>
    <row r="14">
      <c r="A14" t="inlineStr" s="2">
        <is>
          <t xml:space="preserve">Raw replay results - blue values come from seat_distribution.csv; the last column checks the running math</t>
        </is>
      </c>
    </row>
    <row r="15">
      <c r="A15" t="inlineStr" s="13">
        <is>
          <t xml:space="preserve">Democratic seats</t>
        </is>
      </c>
      <c r="B15" t="inlineStr" s="13">
        <is>
          <t xml:space="preserve">Replays ending here</t>
        </is>
      </c>
      <c r="C15" t="inlineStr" s="13">
        <is>
          <t xml:space="preserve">Share of all replays</t>
        </is>
      </c>
      <c r="D15" t="inlineStr" s="13">
        <is>
          <t xml:space="preserve">Published running share</t>
        </is>
      </c>
      <c r="E15" t="inlineStr" s="13">
        <is>
          <t xml:space="preserve">Recomputed running share</t>
        </is>
      </c>
    </row>
    <row r="16">
      <c r="A16" s="15">
        <v>84</v>
      </c>
      <c r="B16" s="15">
        <v>1</v>
      </c>
      <c r="C16" s="19">
        <v>0.00001</v>
      </c>
      <c r="D16" s="19">
        <v>0.00001</v>
      </c>
      <c r="E16" s="18">
        <f>SUMIFS('Monte_Carlo'!$C$16:$C$257,'Monte_Carlo'!$A$16:$A$257,"&lt;=84")</f>
      </c>
    </row>
    <row r="17">
      <c r="A17" s="15">
        <v>96</v>
      </c>
      <c r="B17" s="15">
        <v>1</v>
      </c>
      <c r="C17" s="19">
        <v>0.00001</v>
      </c>
      <c r="D17" s="19">
        <v>0.00002</v>
      </c>
      <c r="E17" s="18">
        <f>SUMIFS('Monte_Carlo'!$C$16:$C$257,'Monte_Carlo'!$A$16:$A$257,"&lt;=96")</f>
      </c>
    </row>
    <row r="18">
      <c r="A18" s="15">
        <v>109</v>
      </c>
      <c r="B18" s="15">
        <v>1</v>
      </c>
      <c r="C18" s="19">
        <v>0.00001</v>
      </c>
      <c r="D18" s="19">
        <v>0.000030000000000000004</v>
      </c>
      <c r="E18" s="18">
        <f>SUMIFS('Monte_Carlo'!$C$16:$C$257,'Monte_Carlo'!$A$16:$A$257,"&lt;=109")</f>
      </c>
    </row>
    <row r="19">
      <c r="A19" s="15">
        <v>110</v>
      </c>
      <c r="B19" s="15">
        <v>1</v>
      </c>
      <c r="C19" s="19">
        <v>0.00001</v>
      </c>
      <c r="D19" s="19">
        <v>0.00004</v>
      </c>
      <c r="E19" s="18">
        <f>SUMIFS('Monte_Carlo'!$C$16:$C$257,'Monte_Carlo'!$A$16:$A$257,"&lt;=110")</f>
      </c>
    </row>
    <row r="20">
      <c r="A20" s="15">
        <v>111</v>
      </c>
      <c r="B20" s="15">
        <v>1</v>
      </c>
      <c r="C20" s="19">
        <v>0.00001</v>
      </c>
      <c r="D20" s="19">
        <v>0.00005</v>
      </c>
      <c r="E20" s="18">
        <f>SUMIFS('Monte_Carlo'!$C$16:$C$257,'Monte_Carlo'!$A$16:$A$257,"&lt;=111")</f>
      </c>
    </row>
    <row r="21">
      <c r="A21" s="15">
        <v>114</v>
      </c>
      <c r="B21" s="15">
        <v>1</v>
      </c>
      <c r="C21" s="19">
        <v>0.00001</v>
      </c>
      <c r="D21" s="19">
        <v>0.00006</v>
      </c>
      <c r="E21" s="18">
        <f>SUMIFS('Monte_Carlo'!$C$16:$C$257,'Monte_Carlo'!$A$16:$A$257,"&lt;=114")</f>
      </c>
    </row>
    <row r="22">
      <c r="A22" s="15">
        <v>115</v>
      </c>
      <c r="B22" s="15">
        <v>1</v>
      </c>
      <c r="C22" s="19">
        <v>0.00001</v>
      </c>
      <c r="D22" s="19">
        <v>0.00007000000000000001</v>
      </c>
      <c r="E22" s="18">
        <f>SUMIFS('Monte_Carlo'!$C$16:$C$257,'Monte_Carlo'!$A$16:$A$257,"&lt;=115")</f>
      </c>
    </row>
    <row r="23">
      <c r="A23" s="15">
        <v>116</v>
      </c>
      <c r="B23" s="15">
        <v>1</v>
      </c>
      <c r="C23" s="19">
        <v>0.00001</v>
      </c>
      <c r="D23" s="19">
        <v>0.00008</v>
      </c>
      <c r="E23" s="18">
        <f>SUMIFS('Monte_Carlo'!$C$16:$C$257,'Monte_Carlo'!$A$16:$A$257,"&lt;=116")</f>
      </c>
    </row>
    <row r="24">
      <c r="A24" s="15">
        <v>117</v>
      </c>
      <c r="B24" s="15">
        <v>1</v>
      </c>
      <c r="C24" s="19">
        <v>0.00001</v>
      </c>
      <c r="D24" s="19">
        <v>0.00009</v>
      </c>
      <c r="E24" s="18">
        <f>SUMIFS('Monte_Carlo'!$C$16:$C$257,'Monte_Carlo'!$A$16:$A$257,"&lt;=117")</f>
      </c>
    </row>
    <row r="25">
      <c r="A25" s="15">
        <v>118</v>
      </c>
      <c r="B25" s="15">
        <v>2</v>
      </c>
      <c r="C25" s="19">
        <v>0.00002</v>
      </c>
      <c r="D25" s="19">
        <v>0.00011</v>
      </c>
      <c r="E25" s="18">
        <f>SUMIFS('Monte_Carlo'!$C$16:$C$257,'Monte_Carlo'!$A$16:$A$257,"&lt;=118")</f>
      </c>
    </row>
    <row r="26">
      <c r="A26" s="15">
        <v>119</v>
      </c>
      <c r="B26" s="15">
        <v>2</v>
      </c>
      <c r="C26" s="19">
        <v>0.00002</v>
      </c>
      <c r="D26" s="19">
        <v>0.00013000000000000002</v>
      </c>
      <c r="E26" s="18">
        <f>SUMIFS('Monte_Carlo'!$C$16:$C$257,'Monte_Carlo'!$A$16:$A$257,"&lt;=119")</f>
      </c>
    </row>
    <row r="27">
      <c r="A27" s="15">
        <v>120</v>
      </c>
      <c r="B27" s="15">
        <v>2</v>
      </c>
      <c r="C27" s="19">
        <v>0.00002</v>
      </c>
      <c r="D27" s="19">
        <v>0.00015000000000000001</v>
      </c>
      <c r="E27" s="18">
        <f>SUMIFS('Monte_Carlo'!$C$16:$C$257,'Monte_Carlo'!$A$16:$A$257,"&lt;=120")</f>
      </c>
    </row>
    <row r="28">
      <c r="A28" s="15">
        <v>121</v>
      </c>
      <c r="B28" s="15">
        <v>2</v>
      </c>
      <c r="C28" s="19">
        <v>0.00002</v>
      </c>
      <c r="D28" s="19">
        <v>0.00017</v>
      </c>
      <c r="E28" s="18">
        <f>SUMIFS('Monte_Carlo'!$C$16:$C$257,'Monte_Carlo'!$A$16:$A$257,"&lt;=121")</f>
      </c>
    </row>
    <row r="29">
      <c r="A29" s="15">
        <v>123</v>
      </c>
      <c r="B29" s="15">
        <v>2</v>
      </c>
      <c r="C29" s="19">
        <v>0.00002</v>
      </c>
      <c r="D29" s="19">
        <v>0.00019</v>
      </c>
      <c r="E29" s="18">
        <f>SUMIFS('Monte_Carlo'!$C$16:$C$257,'Monte_Carlo'!$A$16:$A$257,"&lt;=123")</f>
      </c>
    </row>
    <row r="30">
      <c r="A30" s="15">
        <v>124</v>
      </c>
      <c r="B30" s="15">
        <v>2</v>
      </c>
      <c r="C30" s="19">
        <v>0.00002</v>
      </c>
      <c r="D30" s="19">
        <v>0.00021</v>
      </c>
      <c r="E30" s="18">
        <f>SUMIFS('Monte_Carlo'!$C$16:$C$257,'Monte_Carlo'!$A$16:$A$257,"&lt;=124")</f>
      </c>
    </row>
    <row r="31">
      <c r="A31" s="15">
        <v>125</v>
      </c>
      <c r="B31" s="15">
        <v>2</v>
      </c>
      <c r="C31" s="19">
        <v>0.00002</v>
      </c>
      <c r="D31" s="19">
        <v>0.00023</v>
      </c>
      <c r="E31" s="18">
        <f>SUMIFS('Monte_Carlo'!$C$16:$C$257,'Monte_Carlo'!$A$16:$A$257,"&lt;=125")</f>
      </c>
    </row>
    <row r="32">
      <c r="A32" s="15">
        <v>126</v>
      </c>
      <c r="B32" s="15">
        <v>1</v>
      </c>
      <c r="C32" s="19">
        <v>0.00001</v>
      </c>
      <c r="D32" s="19">
        <v>0.00024</v>
      </c>
      <c r="E32" s="18">
        <f>SUMIFS('Monte_Carlo'!$C$16:$C$257,'Monte_Carlo'!$A$16:$A$257,"&lt;=126")</f>
      </c>
    </row>
    <row r="33">
      <c r="A33" s="15">
        <v>127</v>
      </c>
      <c r="B33" s="15">
        <v>3</v>
      </c>
      <c r="C33" s="19">
        <v>0.00003</v>
      </c>
      <c r="D33" s="19">
        <v>0.00027</v>
      </c>
      <c r="E33" s="18">
        <f>SUMIFS('Monte_Carlo'!$C$16:$C$257,'Monte_Carlo'!$A$16:$A$257,"&lt;=127")</f>
      </c>
    </row>
    <row r="34">
      <c r="A34" s="15">
        <v>128</v>
      </c>
      <c r="B34" s="15">
        <v>5</v>
      </c>
      <c r="C34" s="19">
        <v>0.00005</v>
      </c>
      <c r="D34" s="19">
        <v>0.00032</v>
      </c>
      <c r="E34" s="18">
        <f>SUMIFS('Monte_Carlo'!$C$16:$C$257,'Monte_Carlo'!$A$16:$A$257,"&lt;=128")</f>
      </c>
    </row>
    <row r="35">
      <c r="A35" s="15">
        <v>129</v>
      </c>
      <c r="B35" s="15">
        <v>5</v>
      </c>
      <c r="C35" s="19">
        <v>0.00005</v>
      </c>
      <c r="D35" s="19">
        <v>0.00037000000000000005</v>
      </c>
      <c r="E35" s="18">
        <f>SUMIFS('Monte_Carlo'!$C$16:$C$257,'Monte_Carlo'!$A$16:$A$257,"&lt;=129")</f>
      </c>
    </row>
    <row r="36">
      <c r="A36" s="15">
        <v>130</v>
      </c>
      <c r="B36" s="15">
        <v>8</v>
      </c>
      <c r="C36" s="19">
        <v>0.00008</v>
      </c>
      <c r="D36" s="19">
        <v>0.00045000000000000004</v>
      </c>
      <c r="E36" s="18">
        <f>SUMIFS('Monte_Carlo'!$C$16:$C$257,'Monte_Carlo'!$A$16:$A$257,"&lt;=130")</f>
      </c>
    </row>
    <row r="37">
      <c r="A37" s="15">
        <v>131</v>
      </c>
      <c r="B37" s="15">
        <v>2</v>
      </c>
      <c r="C37" s="19">
        <v>0.00002</v>
      </c>
      <c r="D37" s="19">
        <v>0.00047000000000000004</v>
      </c>
      <c r="E37" s="18">
        <f>SUMIFS('Monte_Carlo'!$C$16:$C$257,'Monte_Carlo'!$A$16:$A$257,"&lt;=131")</f>
      </c>
    </row>
    <row r="38">
      <c r="A38" s="15">
        <v>132</v>
      </c>
      <c r="B38" s="15">
        <v>5</v>
      </c>
      <c r="C38" s="19">
        <v>0.00005</v>
      </c>
      <c r="D38" s="19">
        <v>0.0005200000000000001</v>
      </c>
      <c r="E38" s="18">
        <f>SUMIFS('Monte_Carlo'!$C$16:$C$257,'Monte_Carlo'!$A$16:$A$257,"&lt;=132")</f>
      </c>
    </row>
    <row r="39">
      <c r="A39" s="15">
        <v>133</v>
      </c>
      <c r="B39" s="15">
        <v>6</v>
      </c>
      <c r="C39" s="19">
        <v>0.00006</v>
      </c>
      <c r="D39" s="19">
        <v>0.0005800000000000001</v>
      </c>
      <c r="E39" s="18">
        <f>SUMIFS('Monte_Carlo'!$C$16:$C$257,'Monte_Carlo'!$A$16:$A$257,"&lt;=133")</f>
      </c>
    </row>
    <row r="40">
      <c r="A40" s="15">
        <v>134</v>
      </c>
      <c r="B40" s="15">
        <v>11</v>
      </c>
      <c r="C40" s="19">
        <v>0.00011</v>
      </c>
      <c r="D40" s="19">
        <v>0.0006900000000000001</v>
      </c>
      <c r="E40" s="18">
        <f>SUMIFS('Monte_Carlo'!$C$16:$C$257,'Monte_Carlo'!$A$16:$A$257,"&lt;=134")</f>
      </c>
    </row>
    <row r="41">
      <c r="A41" s="15">
        <v>135</v>
      </c>
      <c r="B41" s="15">
        <v>4</v>
      </c>
      <c r="C41" s="19">
        <v>0.00004</v>
      </c>
      <c r="D41" s="19">
        <v>0.0007300000000000001</v>
      </c>
      <c r="E41" s="18">
        <f>SUMIFS('Monte_Carlo'!$C$16:$C$257,'Monte_Carlo'!$A$16:$A$257,"&lt;=135")</f>
      </c>
    </row>
    <row r="42">
      <c r="A42" s="15">
        <v>136</v>
      </c>
      <c r="B42" s="15">
        <v>9</v>
      </c>
      <c r="C42" s="19">
        <v>0.00009</v>
      </c>
      <c r="D42" s="19">
        <v>0.0008200000000000001</v>
      </c>
      <c r="E42" s="18">
        <f>SUMIFS('Monte_Carlo'!$C$16:$C$257,'Monte_Carlo'!$A$16:$A$257,"&lt;=136")</f>
      </c>
    </row>
    <row r="43">
      <c r="A43" s="15">
        <v>137</v>
      </c>
      <c r="B43" s="15">
        <v>9</v>
      </c>
      <c r="C43" s="19">
        <v>0.00009</v>
      </c>
      <c r="D43" s="19">
        <v>0.0009100000000000001</v>
      </c>
      <c r="E43" s="18">
        <f>SUMIFS('Monte_Carlo'!$C$16:$C$257,'Monte_Carlo'!$A$16:$A$257,"&lt;=137")</f>
      </c>
    </row>
    <row r="44">
      <c r="A44" s="15">
        <v>138</v>
      </c>
      <c r="B44" s="15">
        <v>3</v>
      </c>
      <c r="C44" s="19">
        <v>0.00003</v>
      </c>
      <c r="D44" s="19">
        <v>0.0009400000000000001</v>
      </c>
      <c r="E44" s="18">
        <f>SUMIFS('Monte_Carlo'!$C$16:$C$257,'Monte_Carlo'!$A$16:$A$257,"&lt;=138")</f>
      </c>
    </row>
    <row r="45">
      <c r="A45" s="15">
        <v>139</v>
      </c>
      <c r="B45" s="15">
        <v>5</v>
      </c>
      <c r="C45" s="19">
        <v>0.00005</v>
      </c>
      <c r="D45" s="19">
        <v>0.00099</v>
      </c>
      <c r="E45" s="18">
        <f>SUMIFS('Monte_Carlo'!$C$16:$C$257,'Monte_Carlo'!$A$16:$A$257,"&lt;=139")</f>
      </c>
    </row>
    <row r="46">
      <c r="A46" s="15">
        <v>140</v>
      </c>
      <c r="B46" s="15">
        <v>5</v>
      </c>
      <c r="C46" s="19">
        <v>0.00005</v>
      </c>
      <c r="D46" s="19">
        <v>0.00104</v>
      </c>
      <c r="E46" s="18">
        <f>SUMIFS('Monte_Carlo'!$C$16:$C$257,'Monte_Carlo'!$A$16:$A$257,"&lt;=140")</f>
      </c>
    </row>
    <row r="47">
      <c r="A47" s="15">
        <v>141</v>
      </c>
      <c r="B47" s="15">
        <v>5</v>
      </c>
      <c r="C47" s="19">
        <v>0.00005</v>
      </c>
      <c r="D47" s="19">
        <v>0.0010899999999999998</v>
      </c>
      <c r="E47" s="18">
        <f>SUMIFS('Monte_Carlo'!$C$16:$C$257,'Monte_Carlo'!$A$16:$A$257,"&lt;=141")</f>
      </c>
    </row>
    <row r="48">
      <c r="A48" s="15">
        <v>142</v>
      </c>
      <c r="B48" s="15">
        <v>10</v>
      </c>
      <c r="C48" s="19">
        <v>0.0001</v>
      </c>
      <c r="D48" s="19">
        <v>0.0011899999999999999</v>
      </c>
      <c r="E48" s="18">
        <f>SUMIFS('Monte_Carlo'!$C$16:$C$257,'Monte_Carlo'!$A$16:$A$257,"&lt;=142")</f>
      </c>
    </row>
    <row r="49">
      <c r="A49" s="15">
        <v>143</v>
      </c>
      <c r="B49" s="15">
        <v>10</v>
      </c>
      <c r="C49" s="19">
        <v>0.0001</v>
      </c>
      <c r="D49" s="19">
        <v>0.00129</v>
      </c>
      <c r="E49" s="18">
        <f>SUMIFS('Monte_Carlo'!$C$16:$C$257,'Monte_Carlo'!$A$16:$A$257,"&lt;=143")</f>
      </c>
    </row>
    <row r="50">
      <c r="A50" s="15">
        <v>144</v>
      </c>
      <c r="B50" s="15">
        <v>12</v>
      </c>
      <c r="C50" s="19">
        <v>0.00012</v>
      </c>
      <c r="D50" s="19">
        <v>0.00141</v>
      </c>
      <c r="E50" s="18">
        <f>SUMIFS('Monte_Carlo'!$C$16:$C$257,'Monte_Carlo'!$A$16:$A$257,"&lt;=144")</f>
      </c>
    </row>
    <row r="51">
      <c r="A51" s="15">
        <v>145</v>
      </c>
      <c r="B51" s="15">
        <v>12</v>
      </c>
      <c r="C51" s="19">
        <v>0.00012</v>
      </c>
      <c r="D51" s="19">
        <v>0.0015300000000000001</v>
      </c>
      <c r="E51" s="18">
        <f>SUMIFS('Monte_Carlo'!$C$16:$C$257,'Monte_Carlo'!$A$16:$A$257,"&lt;=145")</f>
      </c>
    </row>
    <row r="52">
      <c r="A52" s="15">
        <v>146</v>
      </c>
      <c r="B52" s="15">
        <v>16</v>
      </c>
      <c r="C52" s="19">
        <v>0.00016</v>
      </c>
      <c r="D52" s="19">
        <v>0.00169</v>
      </c>
      <c r="E52" s="18">
        <f>SUMIFS('Monte_Carlo'!$C$16:$C$257,'Monte_Carlo'!$A$16:$A$257,"&lt;=146")</f>
      </c>
    </row>
    <row r="53">
      <c r="A53" s="15">
        <v>147</v>
      </c>
      <c r="B53" s="15">
        <v>17</v>
      </c>
      <c r="C53" s="19">
        <v>0.00017</v>
      </c>
      <c r="D53" s="19">
        <v>0.00186</v>
      </c>
      <c r="E53" s="18">
        <f>SUMIFS('Monte_Carlo'!$C$16:$C$257,'Monte_Carlo'!$A$16:$A$257,"&lt;=147")</f>
      </c>
    </row>
    <row r="54">
      <c r="A54" s="15">
        <v>148</v>
      </c>
      <c r="B54" s="15">
        <v>17</v>
      </c>
      <c r="C54" s="19">
        <v>0.00017</v>
      </c>
      <c r="D54" s="19">
        <v>0.00203</v>
      </c>
      <c r="E54" s="18">
        <f>SUMIFS('Monte_Carlo'!$C$16:$C$257,'Monte_Carlo'!$A$16:$A$257,"&lt;=148")</f>
      </c>
    </row>
    <row r="55">
      <c r="A55" s="15">
        <v>149</v>
      </c>
      <c r="B55" s="15">
        <v>11</v>
      </c>
      <c r="C55" s="19">
        <v>0.00011</v>
      </c>
      <c r="D55" s="19">
        <v>0.00214</v>
      </c>
      <c r="E55" s="18">
        <f>SUMIFS('Monte_Carlo'!$C$16:$C$257,'Monte_Carlo'!$A$16:$A$257,"&lt;=149")</f>
      </c>
    </row>
    <row r="56">
      <c r="A56" s="15">
        <v>150</v>
      </c>
      <c r="B56" s="15">
        <v>24</v>
      </c>
      <c r="C56" s="19">
        <v>0.00024</v>
      </c>
      <c r="D56" s="19">
        <v>0.00238</v>
      </c>
      <c r="E56" s="18">
        <f>SUMIFS('Monte_Carlo'!$C$16:$C$257,'Monte_Carlo'!$A$16:$A$257,"&lt;=150")</f>
      </c>
    </row>
    <row r="57">
      <c r="A57" s="15">
        <v>151</v>
      </c>
      <c r="B57" s="15">
        <v>21</v>
      </c>
      <c r="C57" s="19">
        <v>0.00021</v>
      </c>
      <c r="D57" s="19">
        <v>0.0025900000000000003</v>
      </c>
      <c r="E57" s="18">
        <f>SUMIFS('Monte_Carlo'!$C$16:$C$257,'Monte_Carlo'!$A$16:$A$257,"&lt;=151")</f>
      </c>
    </row>
    <row r="58">
      <c r="A58" s="15">
        <v>152</v>
      </c>
      <c r="B58" s="15">
        <v>20</v>
      </c>
      <c r="C58" s="19">
        <v>0.0002</v>
      </c>
      <c r="D58" s="19">
        <v>0.0027900000000000004</v>
      </c>
      <c r="E58" s="18">
        <f>SUMIFS('Monte_Carlo'!$C$16:$C$257,'Monte_Carlo'!$A$16:$A$257,"&lt;=152")</f>
      </c>
    </row>
    <row r="59">
      <c r="A59" s="15">
        <v>153</v>
      </c>
      <c r="B59" s="15">
        <v>25</v>
      </c>
      <c r="C59" s="19">
        <v>0.00025</v>
      </c>
      <c r="D59" s="19">
        <v>0.00304</v>
      </c>
      <c r="E59" s="18">
        <f>SUMIFS('Monte_Carlo'!$C$16:$C$257,'Monte_Carlo'!$A$16:$A$257,"&lt;=153")</f>
      </c>
    </row>
    <row r="60">
      <c r="A60" s="15">
        <v>154</v>
      </c>
      <c r="B60" s="15">
        <v>35</v>
      </c>
      <c r="C60" s="19">
        <v>0.00035</v>
      </c>
      <c r="D60" s="19">
        <v>0.0033900000000000002</v>
      </c>
      <c r="E60" s="18">
        <f>SUMIFS('Monte_Carlo'!$C$16:$C$257,'Monte_Carlo'!$A$16:$A$257,"&lt;=154")</f>
      </c>
    </row>
    <row r="61">
      <c r="A61" s="15">
        <v>155</v>
      </c>
      <c r="B61" s="15">
        <v>27</v>
      </c>
      <c r="C61" s="19">
        <v>0.00027</v>
      </c>
      <c r="D61" s="19">
        <v>0.00366</v>
      </c>
      <c r="E61" s="18">
        <f>SUMIFS('Monte_Carlo'!$C$16:$C$257,'Monte_Carlo'!$A$16:$A$257,"&lt;=155")</f>
      </c>
    </row>
    <row r="62">
      <c r="A62" s="15">
        <v>156</v>
      </c>
      <c r="B62" s="15">
        <v>26</v>
      </c>
      <c r="C62" s="19">
        <v>0.00026</v>
      </c>
      <c r="D62" s="19">
        <v>0.00392</v>
      </c>
      <c r="E62" s="18">
        <f>SUMIFS('Monte_Carlo'!$C$16:$C$257,'Monte_Carlo'!$A$16:$A$257,"&lt;=156")</f>
      </c>
    </row>
    <row r="63">
      <c r="A63" s="15">
        <v>157</v>
      </c>
      <c r="B63" s="15">
        <v>29</v>
      </c>
      <c r="C63" s="19">
        <v>0.00029</v>
      </c>
      <c r="D63" s="19">
        <v>0.00421</v>
      </c>
      <c r="E63" s="18">
        <f>SUMIFS('Monte_Carlo'!$C$16:$C$257,'Monte_Carlo'!$A$16:$A$257,"&lt;=157")</f>
      </c>
    </row>
    <row r="64">
      <c r="A64" s="15">
        <v>158</v>
      </c>
      <c r="B64" s="15">
        <v>39</v>
      </c>
      <c r="C64" s="19">
        <v>0.00039</v>
      </c>
      <c r="D64" s="19">
        <v>0.0046</v>
      </c>
      <c r="E64" s="18">
        <f>SUMIFS('Monte_Carlo'!$C$16:$C$257,'Monte_Carlo'!$A$16:$A$257,"&lt;=158")</f>
      </c>
    </row>
    <row r="65">
      <c r="A65" s="15">
        <v>159</v>
      </c>
      <c r="B65" s="15">
        <v>39</v>
      </c>
      <c r="C65" s="19">
        <v>0.00039</v>
      </c>
      <c r="D65" s="19">
        <v>0.00499</v>
      </c>
      <c r="E65" s="18">
        <f>SUMIFS('Monte_Carlo'!$C$16:$C$257,'Monte_Carlo'!$A$16:$A$257,"&lt;=159")</f>
      </c>
    </row>
    <row r="66">
      <c r="A66" s="15">
        <v>160</v>
      </c>
      <c r="B66" s="15">
        <v>41</v>
      </c>
      <c r="C66" s="19">
        <v>0.00041</v>
      </c>
      <c r="D66" s="19">
        <v>0.005399999999999999</v>
      </c>
      <c r="E66" s="18">
        <f>SUMIFS('Monte_Carlo'!$C$16:$C$257,'Monte_Carlo'!$A$16:$A$257,"&lt;=160")</f>
      </c>
    </row>
    <row r="67">
      <c r="A67" s="15">
        <v>161</v>
      </c>
      <c r="B67" s="15">
        <v>27</v>
      </c>
      <c r="C67" s="19">
        <v>0.00027</v>
      </c>
      <c r="D67" s="19">
        <v>0.00567</v>
      </c>
      <c r="E67" s="18">
        <f>SUMIFS('Monte_Carlo'!$C$16:$C$257,'Monte_Carlo'!$A$16:$A$257,"&lt;=161")</f>
      </c>
    </row>
    <row r="68">
      <c r="A68" s="15">
        <v>162</v>
      </c>
      <c r="B68" s="15">
        <v>45</v>
      </c>
      <c r="C68" s="19">
        <v>0.00045</v>
      </c>
      <c r="D68" s="19">
        <v>0.00612</v>
      </c>
      <c r="E68" s="18">
        <f>SUMIFS('Monte_Carlo'!$C$16:$C$257,'Monte_Carlo'!$A$16:$A$257,"&lt;=162")</f>
      </c>
    </row>
    <row r="69">
      <c r="A69" s="15">
        <v>163</v>
      </c>
      <c r="B69" s="15">
        <v>61</v>
      </c>
      <c r="C69" s="19">
        <v>0.00061</v>
      </c>
      <c r="D69" s="19">
        <v>0.00673</v>
      </c>
      <c r="E69" s="18">
        <f>SUMIFS('Monte_Carlo'!$C$16:$C$257,'Monte_Carlo'!$A$16:$A$257,"&lt;=163")</f>
      </c>
    </row>
    <row r="70">
      <c r="A70" s="15">
        <v>164</v>
      </c>
      <c r="B70" s="15">
        <v>50</v>
      </c>
      <c r="C70" s="19">
        <v>0.0005</v>
      </c>
      <c r="D70" s="19">
        <v>0.00723</v>
      </c>
      <c r="E70" s="18">
        <f>SUMIFS('Monte_Carlo'!$C$16:$C$257,'Monte_Carlo'!$A$16:$A$257,"&lt;=164")</f>
      </c>
    </row>
    <row r="71">
      <c r="A71" s="15">
        <v>165</v>
      </c>
      <c r="B71" s="15">
        <v>57</v>
      </c>
      <c r="C71" s="19">
        <v>0.00057</v>
      </c>
      <c r="D71" s="19">
        <v>0.0078000000000000005</v>
      </c>
      <c r="E71" s="18">
        <f>SUMIFS('Monte_Carlo'!$C$16:$C$257,'Monte_Carlo'!$A$16:$A$257,"&lt;=165")</f>
      </c>
    </row>
    <row r="72">
      <c r="A72" s="15">
        <v>166</v>
      </c>
      <c r="B72" s="15">
        <v>58</v>
      </c>
      <c r="C72" s="19">
        <v>0.00058</v>
      </c>
      <c r="D72" s="19">
        <v>0.00838</v>
      </c>
      <c r="E72" s="18">
        <f>SUMIFS('Monte_Carlo'!$C$16:$C$257,'Monte_Carlo'!$A$16:$A$257,"&lt;=166")</f>
      </c>
    </row>
    <row r="73">
      <c r="A73" s="15">
        <v>167</v>
      </c>
      <c r="B73" s="15">
        <v>57</v>
      </c>
      <c r="C73" s="19">
        <v>0.00057</v>
      </c>
      <c r="D73" s="19">
        <v>0.00895</v>
      </c>
      <c r="E73" s="18">
        <f>SUMIFS('Monte_Carlo'!$C$16:$C$257,'Monte_Carlo'!$A$16:$A$257,"&lt;=167")</f>
      </c>
    </row>
    <row r="74">
      <c r="A74" s="15">
        <v>168</v>
      </c>
      <c r="B74" s="15">
        <v>72</v>
      </c>
      <c r="C74" s="19">
        <v>0.00072</v>
      </c>
      <c r="D74" s="19">
        <v>0.00967</v>
      </c>
      <c r="E74" s="18">
        <f>SUMIFS('Monte_Carlo'!$C$16:$C$257,'Monte_Carlo'!$A$16:$A$257,"&lt;=168")</f>
      </c>
    </row>
    <row r="75">
      <c r="A75" s="15">
        <v>169</v>
      </c>
      <c r="B75" s="15">
        <v>66</v>
      </c>
      <c r="C75" s="19">
        <v>0.00066</v>
      </c>
      <c r="D75" s="19">
        <v>0.010329999999999999</v>
      </c>
      <c r="E75" s="18">
        <f>SUMIFS('Monte_Carlo'!$C$16:$C$257,'Monte_Carlo'!$A$16:$A$257,"&lt;=169")</f>
      </c>
    </row>
    <row r="76">
      <c r="A76" s="15">
        <v>170</v>
      </c>
      <c r="B76" s="15">
        <v>78</v>
      </c>
      <c r="C76" s="19">
        <v>0.00078</v>
      </c>
      <c r="D76" s="19">
        <v>0.011109999999999998</v>
      </c>
      <c r="E76" s="18">
        <f>SUMIFS('Monte_Carlo'!$C$16:$C$257,'Monte_Carlo'!$A$16:$A$257,"&lt;=170")</f>
      </c>
    </row>
    <row r="77">
      <c r="A77" s="15">
        <v>171</v>
      </c>
      <c r="B77" s="15">
        <v>85</v>
      </c>
      <c r="C77" s="19">
        <v>0.00085</v>
      </c>
      <c r="D77" s="19">
        <v>0.011959999999999998</v>
      </c>
      <c r="E77" s="18">
        <f>SUMIFS('Monte_Carlo'!$C$16:$C$257,'Monte_Carlo'!$A$16:$A$257,"&lt;=171")</f>
      </c>
    </row>
    <row r="78">
      <c r="A78" s="15">
        <v>172</v>
      </c>
      <c r="B78" s="15">
        <v>75</v>
      </c>
      <c r="C78" s="19">
        <v>0.00075</v>
      </c>
      <c r="D78" s="19">
        <v>0.012709999999999999</v>
      </c>
      <c r="E78" s="18">
        <f>SUMIFS('Monte_Carlo'!$C$16:$C$257,'Monte_Carlo'!$A$16:$A$257,"&lt;=172")</f>
      </c>
    </row>
    <row r="79">
      <c r="A79" s="15">
        <v>173</v>
      </c>
      <c r="B79" s="15">
        <v>81</v>
      </c>
      <c r="C79" s="19">
        <v>0.00081</v>
      </c>
      <c r="D79" s="19">
        <v>0.013519999999999999</v>
      </c>
      <c r="E79" s="18">
        <f>SUMIFS('Monte_Carlo'!$C$16:$C$257,'Monte_Carlo'!$A$16:$A$257,"&lt;=173")</f>
      </c>
    </row>
    <row r="80">
      <c r="A80" s="15">
        <v>174</v>
      </c>
      <c r="B80" s="15">
        <v>83</v>
      </c>
      <c r="C80" s="19">
        <v>0.00083</v>
      </c>
      <c r="D80" s="19">
        <v>0.014349999999999998</v>
      </c>
      <c r="E80" s="18">
        <f>SUMIFS('Monte_Carlo'!$C$16:$C$257,'Monte_Carlo'!$A$16:$A$257,"&lt;=174")</f>
      </c>
    </row>
    <row r="81">
      <c r="A81" s="15">
        <v>175</v>
      </c>
      <c r="B81" s="15">
        <v>95</v>
      </c>
      <c r="C81" s="19">
        <v>0.00095</v>
      </c>
      <c r="D81" s="19">
        <v>0.015299999999999998</v>
      </c>
      <c r="E81" s="18">
        <f>SUMIFS('Monte_Carlo'!$C$16:$C$257,'Monte_Carlo'!$A$16:$A$257,"&lt;=175")</f>
      </c>
    </row>
    <row r="82">
      <c r="A82" s="15">
        <v>176</v>
      </c>
      <c r="B82" s="15">
        <v>90</v>
      </c>
      <c r="C82" s="19">
        <v>0.0009</v>
      </c>
      <c r="D82" s="19">
        <v>0.0162</v>
      </c>
      <c r="E82" s="18">
        <f>SUMIFS('Monte_Carlo'!$C$16:$C$257,'Monte_Carlo'!$A$16:$A$257,"&lt;=176")</f>
      </c>
    </row>
    <row r="83">
      <c r="A83" s="15">
        <v>177</v>
      </c>
      <c r="B83" s="15">
        <v>116</v>
      </c>
      <c r="C83" s="19">
        <v>0.00116</v>
      </c>
      <c r="D83" s="19">
        <v>0.01736</v>
      </c>
      <c r="E83" s="18">
        <f>SUMIFS('Monte_Carlo'!$C$16:$C$257,'Monte_Carlo'!$A$16:$A$257,"&lt;=177")</f>
      </c>
    </row>
    <row r="84">
      <c r="A84" s="15">
        <v>178</v>
      </c>
      <c r="B84" s="15">
        <v>124</v>
      </c>
      <c r="C84" s="19">
        <v>0.00124</v>
      </c>
      <c r="D84" s="19">
        <v>0.018600000000000002</v>
      </c>
      <c r="E84" s="18">
        <f>SUMIFS('Monte_Carlo'!$C$16:$C$257,'Monte_Carlo'!$A$16:$A$257,"&lt;=178")</f>
      </c>
    </row>
    <row r="85">
      <c r="A85" s="15">
        <v>179</v>
      </c>
      <c r="B85" s="15">
        <v>132</v>
      </c>
      <c r="C85" s="19">
        <v>0.00132</v>
      </c>
      <c r="D85" s="19">
        <v>0.01992</v>
      </c>
      <c r="E85" s="18">
        <f>SUMIFS('Monte_Carlo'!$C$16:$C$257,'Monte_Carlo'!$A$16:$A$257,"&lt;=179")</f>
      </c>
    </row>
    <row r="86">
      <c r="A86" s="15">
        <v>180</v>
      </c>
      <c r="B86" s="15">
        <v>137</v>
      </c>
      <c r="C86" s="19">
        <v>0.00137</v>
      </c>
      <c r="D86" s="19">
        <v>0.02129</v>
      </c>
      <c r="E86" s="18">
        <f>SUMIFS('Monte_Carlo'!$C$16:$C$257,'Monte_Carlo'!$A$16:$A$257,"&lt;=180")</f>
      </c>
    </row>
    <row r="87">
      <c r="A87" s="15">
        <v>181</v>
      </c>
      <c r="B87" s="15">
        <v>130</v>
      </c>
      <c r="C87" s="19">
        <v>0.0013</v>
      </c>
      <c r="D87" s="19">
        <v>0.02259</v>
      </c>
      <c r="E87" s="18">
        <f>SUMIFS('Monte_Carlo'!$C$16:$C$257,'Monte_Carlo'!$A$16:$A$257,"&lt;=181")</f>
      </c>
    </row>
    <row r="88">
      <c r="A88" s="15">
        <v>182</v>
      </c>
      <c r="B88" s="15">
        <v>149</v>
      </c>
      <c r="C88" s="19">
        <v>0.00149</v>
      </c>
      <c r="D88" s="19">
        <v>0.024079999999999997</v>
      </c>
      <c r="E88" s="18">
        <f>SUMIFS('Monte_Carlo'!$C$16:$C$257,'Monte_Carlo'!$A$16:$A$257,"&lt;=182")</f>
      </c>
    </row>
    <row r="89">
      <c r="A89" s="15">
        <v>183</v>
      </c>
      <c r="B89" s="15">
        <v>139</v>
      </c>
      <c r="C89" s="19">
        <v>0.00139</v>
      </c>
      <c r="D89" s="19">
        <v>0.025469999999999996</v>
      </c>
      <c r="E89" s="18">
        <f>SUMIFS('Monte_Carlo'!$C$16:$C$257,'Monte_Carlo'!$A$16:$A$257,"&lt;=183")</f>
      </c>
    </row>
    <row r="90">
      <c r="A90" s="15">
        <v>184</v>
      </c>
      <c r="B90" s="15">
        <v>153</v>
      </c>
      <c r="C90" s="19">
        <v>0.00153</v>
      </c>
      <c r="D90" s="19">
        <v>0.026999999999999996</v>
      </c>
      <c r="E90" s="18">
        <f>SUMIFS('Monte_Carlo'!$C$16:$C$257,'Monte_Carlo'!$A$16:$A$257,"&lt;=184")</f>
      </c>
    </row>
    <row r="91">
      <c r="A91" s="15">
        <v>185</v>
      </c>
      <c r="B91" s="15">
        <v>184</v>
      </c>
      <c r="C91" s="19">
        <v>0.00184</v>
      </c>
      <c r="D91" s="19">
        <v>0.028839999999999998</v>
      </c>
      <c r="E91" s="18">
        <f>SUMIFS('Monte_Carlo'!$C$16:$C$257,'Monte_Carlo'!$A$16:$A$257,"&lt;=185")</f>
      </c>
    </row>
    <row r="92">
      <c r="A92" s="15">
        <v>186</v>
      </c>
      <c r="B92" s="15">
        <v>176</v>
      </c>
      <c r="C92" s="19">
        <v>0.00176</v>
      </c>
      <c r="D92" s="19">
        <v>0.0306</v>
      </c>
      <c r="E92" s="18">
        <f>SUMIFS('Monte_Carlo'!$C$16:$C$257,'Monte_Carlo'!$A$16:$A$257,"&lt;=186")</f>
      </c>
    </row>
    <row r="93">
      <c r="A93" s="15">
        <v>187</v>
      </c>
      <c r="B93" s="15">
        <v>173</v>
      </c>
      <c r="C93" s="19">
        <v>0.00173</v>
      </c>
      <c r="D93" s="19">
        <v>0.03233</v>
      </c>
      <c r="E93" s="18">
        <f>SUMIFS('Monte_Carlo'!$C$16:$C$257,'Monte_Carlo'!$A$16:$A$257,"&lt;=187")</f>
      </c>
    </row>
    <row r="94">
      <c r="A94" s="15">
        <v>188</v>
      </c>
      <c r="B94" s="15">
        <v>198</v>
      </c>
      <c r="C94" s="19">
        <v>0.00198</v>
      </c>
      <c r="D94" s="19">
        <v>0.03431</v>
      </c>
      <c r="E94" s="18">
        <f>SUMIFS('Monte_Carlo'!$C$16:$C$257,'Monte_Carlo'!$A$16:$A$257,"&lt;=188")</f>
      </c>
    </row>
    <row r="95">
      <c r="A95" s="15">
        <v>189</v>
      </c>
      <c r="B95" s="15">
        <v>185</v>
      </c>
      <c r="C95" s="19">
        <v>0.00185</v>
      </c>
      <c r="D95" s="19">
        <v>0.03616</v>
      </c>
      <c r="E95" s="18">
        <f>SUMIFS('Monte_Carlo'!$C$16:$C$257,'Monte_Carlo'!$A$16:$A$257,"&lt;=189")</f>
      </c>
    </row>
    <row r="96">
      <c r="A96" s="15">
        <v>190</v>
      </c>
      <c r="B96" s="15">
        <v>243</v>
      </c>
      <c r="C96" s="19">
        <v>0.00243</v>
      </c>
      <c r="D96" s="19">
        <v>0.03859</v>
      </c>
      <c r="E96" s="18">
        <f>SUMIFS('Monte_Carlo'!$C$16:$C$257,'Monte_Carlo'!$A$16:$A$257,"&lt;=190")</f>
      </c>
    </row>
    <row r="97">
      <c r="A97" s="15">
        <v>191</v>
      </c>
      <c r="B97" s="15">
        <v>221</v>
      </c>
      <c r="C97" s="19">
        <v>0.00221</v>
      </c>
      <c r="D97" s="19">
        <v>0.0408</v>
      </c>
      <c r="E97" s="18">
        <f>SUMIFS('Monte_Carlo'!$C$16:$C$257,'Monte_Carlo'!$A$16:$A$257,"&lt;=191")</f>
      </c>
    </row>
    <row r="98">
      <c r="A98" s="15">
        <v>192</v>
      </c>
      <c r="B98" s="15">
        <v>257</v>
      </c>
      <c r="C98" s="19">
        <v>0.00257</v>
      </c>
      <c r="D98" s="19">
        <v>0.043370000000000006</v>
      </c>
      <c r="E98" s="18">
        <f>SUMIFS('Monte_Carlo'!$C$16:$C$257,'Monte_Carlo'!$A$16:$A$257,"&lt;=192")</f>
      </c>
    </row>
    <row r="99">
      <c r="A99" s="15">
        <v>193</v>
      </c>
      <c r="B99" s="15">
        <v>254</v>
      </c>
      <c r="C99" s="19">
        <v>0.00254</v>
      </c>
      <c r="D99" s="19">
        <v>0.045910000000000006</v>
      </c>
      <c r="E99" s="18">
        <f>SUMIFS('Monte_Carlo'!$C$16:$C$257,'Monte_Carlo'!$A$16:$A$257,"&lt;=193")</f>
      </c>
    </row>
    <row r="100">
      <c r="A100" s="15">
        <v>194</v>
      </c>
      <c r="B100" s="15">
        <v>255</v>
      </c>
      <c r="C100" s="19">
        <v>0.00255</v>
      </c>
      <c r="D100" s="19">
        <v>0.04846</v>
      </c>
      <c r="E100" s="18">
        <f>SUMIFS('Monte_Carlo'!$C$16:$C$257,'Monte_Carlo'!$A$16:$A$257,"&lt;=194")</f>
      </c>
    </row>
    <row r="101">
      <c r="A101" s="15">
        <v>195</v>
      </c>
      <c r="B101" s="15">
        <v>282</v>
      </c>
      <c r="C101" s="19">
        <v>0.00282</v>
      </c>
      <c r="D101" s="19">
        <v>0.051280000000000006</v>
      </c>
      <c r="E101" s="18">
        <f>SUMIFS('Monte_Carlo'!$C$16:$C$257,'Monte_Carlo'!$A$16:$A$257,"&lt;=195")</f>
      </c>
    </row>
    <row r="102">
      <c r="A102" s="15">
        <v>196</v>
      </c>
      <c r="B102" s="15">
        <v>321</v>
      </c>
      <c r="C102" s="19">
        <v>0.00321</v>
      </c>
      <c r="D102" s="19">
        <v>0.054490000000000004</v>
      </c>
      <c r="E102" s="18">
        <f>SUMIFS('Monte_Carlo'!$C$16:$C$257,'Monte_Carlo'!$A$16:$A$257,"&lt;=196")</f>
      </c>
    </row>
    <row r="103">
      <c r="A103" s="15">
        <v>197</v>
      </c>
      <c r="B103" s="15">
        <v>312</v>
      </c>
      <c r="C103" s="19">
        <v>0.00312</v>
      </c>
      <c r="D103" s="19">
        <v>0.05761</v>
      </c>
      <c r="E103" s="18">
        <f>SUMIFS('Monte_Carlo'!$C$16:$C$257,'Monte_Carlo'!$A$16:$A$257,"&lt;=197")</f>
      </c>
    </row>
    <row r="104">
      <c r="A104" s="15">
        <v>198</v>
      </c>
      <c r="B104" s="15">
        <v>323</v>
      </c>
      <c r="C104" s="19">
        <v>0.00323</v>
      </c>
      <c r="D104" s="19">
        <v>0.06084</v>
      </c>
      <c r="E104" s="18">
        <f>SUMIFS('Monte_Carlo'!$C$16:$C$257,'Monte_Carlo'!$A$16:$A$257,"&lt;=198")</f>
      </c>
    </row>
    <row r="105">
      <c r="A105" s="15">
        <v>199</v>
      </c>
      <c r="B105" s="15">
        <v>315</v>
      </c>
      <c r="C105" s="19">
        <v>0.00315</v>
      </c>
      <c r="D105" s="19">
        <v>0.06398999999999999</v>
      </c>
      <c r="E105" s="18">
        <f>SUMIFS('Monte_Carlo'!$C$16:$C$257,'Monte_Carlo'!$A$16:$A$257,"&lt;=199")</f>
      </c>
    </row>
    <row r="106">
      <c r="A106" s="15">
        <v>200</v>
      </c>
      <c r="B106" s="15">
        <v>380</v>
      </c>
      <c r="C106" s="19">
        <v>0.0038</v>
      </c>
      <c r="D106" s="19">
        <v>0.06778999999999999</v>
      </c>
      <c r="E106" s="18">
        <f>SUMIFS('Monte_Carlo'!$C$16:$C$257,'Monte_Carlo'!$A$16:$A$257,"&lt;=200")</f>
      </c>
    </row>
    <row r="107">
      <c r="A107" s="15">
        <v>201</v>
      </c>
      <c r="B107" s="15">
        <v>357</v>
      </c>
      <c r="C107" s="19">
        <v>0.00357</v>
      </c>
      <c r="D107" s="19">
        <v>0.07135999999999999</v>
      </c>
      <c r="E107" s="18">
        <f>SUMIFS('Monte_Carlo'!$C$16:$C$257,'Monte_Carlo'!$A$16:$A$257,"&lt;=201")</f>
      </c>
    </row>
    <row r="108">
      <c r="A108" s="15">
        <v>202</v>
      </c>
      <c r="B108" s="15">
        <v>333</v>
      </c>
      <c r="C108" s="19">
        <v>0.00333</v>
      </c>
      <c r="D108" s="19">
        <v>0.07468999999999999</v>
      </c>
      <c r="E108" s="18">
        <f>SUMIFS('Monte_Carlo'!$C$16:$C$257,'Monte_Carlo'!$A$16:$A$257,"&lt;=202")</f>
      </c>
    </row>
    <row r="109">
      <c r="A109" s="15">
        <v>203</v>
      </c>
      <c r="B109" s="15">
        <v>401</v>
      </c>
      <c r="C109" s="19">
        <v>0.00401</v>
      </c>
      <c r="D109" s="19">
        <v>0.07869999999999999</v>
      </c>
      <c r="E109" s="18">
        <f>SUMIFS('Monte_Carlo'!$C$16:$C$257,'Monte_Carlo'!$A$16:$A$257,"&lt;=203")</f>
      </c>
    </row>
    <row r="110">
      <c r="A110" s="15">
        <v>204</v>
      </c>
      <c r="B110" s="15">
        <v>445</v>
      </c>
      <c r="C110" s="19">
        <v>0.00445</v>
      </c>
      <c r="D110" s="19">
        <v>0.08314999999999999</v>
      </c>
      <c r="E110" s="18">
        <f>SUMIFS('Monte_Carlo'!$C$16:$C$257,'Monte_Carlo'!$A$16:$A$257,"&lt;=204")</f>
      </c>
    </row>
    <row r="111">
      <c r="A111" s="15">
        <v>205</v>
      </c>
      <c r="B111" s="15">
        <v>454</v>
      </c>
      <c r="C111" s="19">
        <v>0.00454</v>
      </c>
      <c r="D111" s="19">
        <v>0.08768999999999999</v>
      </c>
      <c r="E111" s="18">
        <f>SUMIFS('Monte_Carlo'!$C$16:$C$257,'Monte_Carlo'!$A$16:$A$257,"&lt;=205")</f>
      </c>
    </row>
    <row r="112">
      <c r="A112" s="15">
        <v>206</v>
      </c>
      <c r="B112" s="15">
        <v>466</v>
      </c>
      <c r="C112" s="19">
        <v>0.00466</v>
      </c>
      <c r="D112" s="19">
        <v>0.09234999999999999</v>
      </c>
      <c r="E112" s="18">
        <f>SUMIFS('Monte_Carlo'!$C$16:$C$257,'Monte_Carlo'!$A$16:$A$257,"&lt;=206")</f>
      </c>
    </row>
    <row r="113">
      <c r="A113" s="15">
        <v>207</v>
      </c>
      <c r="B113" s="15">
        <v>476</v>
      </c>
      <c r="C113" s="19">
        <v>0.00476</v>
      </c>
      <c r="D113" s="19">
        <v>0.09710999999999999</v>
      </c>
      <c r="E113" s="18">
        <f>SUMIFS('Monte_Carlo'!$C$16:$C$257,'Monte_Carlo'!$A$16:$A$257,"&lt;=207")</f>
      </c>
    </row>
    <row r="114">
      <c r="A114" s="15">
        <v>208</v>
      </c>
      <c r="B114" s="15">
        <v>511</v>
      </c>
      <c r="C114" s="19">
        <v>0.00511</v>
      </c>
      <c r="D114" s="19">
        <v>0.10221999999999999</v>
      </c>
      <c r="E114" s="18">
        <f>SUMIFS('Monte_Carlo'!$C$16:$C$257,'Monte_Carlo'!$A$16:$A$257,"&lt;=208")</f>
      </c>
    </row>
    <row r="115">
      <c r="A115" s="15">
        <v>209</v>
      </c>
      <c r="B115" s="15">
        <v>538</v>
      </c>
      <c r="C115" s="19">
        <v>0.00538</v>
      </c>
      <c r="D115" s="19">
        <v>0.10759999999999999</v>
      </c>
      <c r="E115" s="18">
        <f>SUMIFS('Monte_Carlo'!$C$16:$C$257,'Monte_Carlo'!$A$16:$A$257,"&lt;=209")</f>
      </c>
    </row>
    <row r="116">
      <c r="A116" s="15">
        <v>210</v>
      </c>
      <c r="B116" s="15">
        <v>549</v>
      </c>
      <c r="C116" s="19">
        <v>0.00549</v>
      </c>
      <c r="D116" s="19">
        <v>0.11308999999999998</v>
      </c>
      <c r="E116" s="18">
        <f>SUMIFS('Monte_Carlo'!$C$16:$C$257,'Monte_Carlo'!$A$16:$A$257,"&lt;=210")</f>
      </c>
    </row>
    <row r="117">
      <c r="A117" s="15">
        <v>211</v>
      </c>
      <c r="B117" s="15">
        <v>618</v>
      </c>
      <c r="C117" s="19">
        <v>0.00618</v>
      </c>
      <c r="D117" s="19">
        <v>0.11926999999999999</v>
      </c>
      <c r="E117" s="18">
        <f>SUMIFS('Monte_Carlo'!$C$16:$C$257,'Monte_Carlo'!$A$16:$A$257,"&lt;=211")</f>
      </c>
    </row>
    <row r="118">
      <c r="A118" s="15">
        <v>212</v>
      </c>
      <c r="B118" s="15">
        <v>619</v>
      </c>
      <c r="C118" s="19">
        <v>0.00619</v>
      </c>
      <c r="D118" s="19">
        <v>0.12546</v>
      </c>
      <c r="E118" s="18">
        <f>SUMIFS('Monte_Carlo'!$C$16:$C$257,'Monte_Carlo'!$A$16:$A$257,"&lt;=212")</f>
      </c>
    </row>
    <row r="119">
      <c r="A119" s="15">
        <v>213</v>
      </c>
      <c r="B119" s="15">
        <v>657</v>
      </c>
      <c r="C119" s="19">
        <v>0.00657</v>
      </c>
      <c r="D119" s="19">
        <v>0.13202999999999998</v>
      </c>
      <c r="E119" s="18">
        <f>SUMIFS('Monte_Carlo'!$C$16:$C$257,'Monte_Carlo'!$A$16:$A$257,"&lt;=213")</f>
      </c>
    </row>
    <row r="120">
      <c r="A120" s="15">
        <v>214</v>
      </c>
      <c r="B120" s="15">
        <v>666</v>
      </c>
      <c r="C120" s="19">
        <v>0.00666</v>
      </c>
      <c r="D120" s="19">
        <v>0.13868999999999998</v>
      </c>
      <c r="E120" s="18">
        <f>SUMIFS('Monte_Carlo'!$C$16:$C$257,'Monte_Carlo'!$A$16:$A$257,"&lt;=214")</f>
      </c>
    </row>
    <row r="121">
      <c r="A121" s="15">
        <v>215</v>
      </c>
      <c r="B121" s="15">
        <v>728</v>
      </c>
      <c r="C121" s="19">
        <v>0.00728</v>
      </c>
      <c r="D121" s="19">
        <v>0.14597</v>
      </c>
      <c r="E121" s="18">
        <f>SUMIFS('Monte_Carlo'!$C$16:$C$257,'Monte_Carlo'!$A$16:$A$257,"&lt;=215")</f>
      </c>
    </row>
    <row r="122">
      <c r="A122" s="15">
        <v>216</v>
      </c>
      <c r="B122" s="15">
        <v>723</v>
      </c>
      <c r="C122" s="19">
        <v>0.00723</v>
      </c>
      <c r="D122" s="19">
        <v>0.1532</v>
      </c>
      <c r="E122" s="18">
        <f>SUMIFS('Monte_Carlo'!$C$16:$C$257,'Monte_Carlo'!$A$16:$A$257,"&lt;=216")</f>
      </c>
    </row>
    <row r="123">
      <c r="A123" s="15">
        <v>217</v>
      </c>
      <c r="B123" s="15">
        <v>749</v>
      </c>
      <c r="C123" s="19">
        <v>0.00749</v>
      </c>
      <c r="D123" s="19">
        <v>0.16069</v>
      </c>
      <c r="E123" s="18">
        <f>SUMIFS('Monte_Carlo'!$C$16:$C$257,'Monte_Carlo'!$A$16:$A$257,"&lt;=217")</f>
      </c>
    </row>
    <row r="124">
      <c r="A124" s="15">
        <v>218</v>
      </c>
      <c r="B124" s="15">
        <v>834</v>
      </c>
      <c r="C124" s="19">
        <v>0.00834</v>
      </c>
      <c r="D124" s="19">
        <v>0.16903</v>
      </c>
      <c r="E124" s="18">
        <f>SUMIFS('Monte_Carlo'!$C$16:$C$257,'Monte_Carlo'!$A$16:$A$257,"&lt;=218")</f>
      </c>
    </row>
    <row r="125">
      <c r="A125" s="15">
        <v>219</v>
      </c>
      <c r="B125" s="15">
        <v>830</v>
      </c>
      <c r="C125" s="19">
        <v>0.0083</v>
      </c>
      <c r="D125" s="19">
        <v>0.17733000000000002</v>
      </c>
      <c r="E125" s="18">
        <f>SUMIFS('Monte_Carlo'!$C$16:$C$257,'Monte_Carlo'!$A$16:$A$257,"&lt;=219")</f>
      </c>
    </row>
    <row r="126">
      <c r="A126" s="15">
        <v>220</v>
      </c>
      <c r="B126" s="15">
        <v>852</v>
      </c>
      <c r="C126" s="19">
        <v>0.00852</v>
      </c>
      <c r="D126" s="19">
        <v>0.18585000000000002</v>
      </c>
      <c r="E126" s="18">
        <f>SUMIFS('Monte_Carlo'!$C$16:$C$257,'Monte_Carlo'!$A$16:$A$257,"&lt;=220")</f>
      </c>
    </row>
    <row r="127">
      <c r="A127" s="15">
        <v>221</v>
      </c>
      <c r="B127" s="15">
        <v>918</v>
      </c>
      <c r="C127" s="19">
        <v>0.00918</v>
      </c>
      <c r="D127" s="19">
        <v>0.19503</v>
      </c>
      <c r="E127" s="18">
        <f>SUMIFS('Monte_Carlo'!$C$16:$C$257,'Monte_Carlo'!$A$16:$A$257,"&lt;=221")</f>
      </c>
    </row>
    <row r="128">
      <c r="A128" s="15">
        <v>222</v>
      </c>
      <c r="B128" s="15">
        <v>937</v>
      </c>
      <c r="C128" s="19">
        <v>0.00937</v>
      </c>
      <c r="D128" s="19">
        <v>0.2044</v>
      </c>
      <c r="E128" s="18">
        <f>SUMIFS('Monte_Carlo'!$C$16:$C$257,'Monte_Carlo'!$A$16:$A$257,"&lt;=222")</f>
      </c>
    </row>
    <row r="129">
      <c r="A129" s="15">
        <v>223</v>
      </c>
      <c r="B129" s="15">
        <v>980</v>
      </c>
      <c r="C129" s="19">
        <v>0.0098</v>
      </c>
      <c r="D129" s="19">
        <v>0.2142</v>
      </c>
      <c r="E129" s="18">
        <f>SUMIFS('Monte_Carlo'!$C$16:$C$257,'Monte_Carlo'!$A$16:$A$257,"&lt;=223")</f>
      </c>
    </row>
    <row r="130">
      <c r="A130" s="15">
        <v>224</v>
      </c>
      <c r="B130" s="15">
        <v>994</v>
      </c>
      <c r="C130" s="19">
        <v>0.00994</v>
      </c>
      <c r="D130" s="19">
        <v>0.22414</v>
      </c>
      <c r="E130" s="18">
        <f>SUMIFS('Monte_Carlo'!$C$16:$C$257,'Monte_Carlo'!$A$16:$A$257,"&lt;=224")</f>
      </c>
    </row>
    <row r="131">
      <c r="A131" s="15">
        <v>225</v>
      </c>
      <c r="B131" s="15">
        <v>1026</v>
      </c>
      <c r="C131" s="19">
        <v>0.01026</v>
      </c>
      <c r="D131" s="19">
        <v>0.2344</v>
      </c>
      <c r="E131" s="18">
        <f>SUMIFS('Monte_Carlo'!$C$16:$C$257,'Monte_Carlo'!$A$16:$A$257,"&lt;=225")</f>
      </c>
    </row>
    <row r="132">
      <c r="A132" s="15">
        <v>226</v>
      </c>
      <c r="B132" s="15">
        <v>1097</v>
      </c>
      <c r="C132" s="19">
        <v>0.01097</v>
      </c>
      <c r="D132" s="19">
        <v>0.24537</v>
      </c>
      <c r="E132" s="18">
        <f>SUMIFS('Monte_Carlo'!$C$16:$C$257,'Monte_Carlo'!$A$16:$A$257,"&lt;=226")</f>
      </c>
    </row>
    <row r="133">
      <c r="A133" s="15">
        <v>227</v>
      </c>
      <c r="B133" s="15">
        <v>1107</v>
      </c>
      <c r="C133" s="19">
        <v>0.01107</v>
      </c>
      <c r="D133" s="19">
        <v>0.25644</v>
      </c>
      <c r="E133" s="18">
        <f>SUMIFS('Monte_Carlo'!$C$16:$C$257,'Monte_Carlo'!$A$16:$A$257,"&lt;=227")</f>
      </c>
    </row>
    <row r="134">
      <c r="A134" s="15">
        <v>228</v>
      </c>
      <c r="B134" s="15">
        <v>1109</v>
      </c>
      <c r="C134" s="19">
        <v>0.01109</v>
      </c>
      <c r="D134" s="19">
        <v>0.26753</v>
      </c>
      <c r="E134" s="18">
        <f>SUMIFS('Monte_Carlo'!$C$16:$C$257,'Monte_Carlo'!$A$16:$A$257,"&lt;=228")</f>
      </c>
    </row>
    <row r="135">
      <c r="A135" s="15">
        <v>229</v>
      </c>
      <c r="B135" s="15">
        <v>1209</v>
      </c>
      <c r="C135" s="19">
        <v>0.01209</v>
      </c>
      <c r="D135" s="19">
        <v>0.27962</v>
      </c>
      <c r="E135" s="18">
        <f>SUMIFS('Monte_Carlo'!$C$16:$C$257,'Monte_Carlo'!$A$16:$A$257,"&lt;=229")</f>
      </c>
    </row>
    <row r="136">
      <c r="A136" s="15">
        <v>230</v>
      </c>
      <c r="B136" s="15">
        <v>1262</v>
      </c>
      <c r="C136" s="19">
        <v>0.01262</v>
      </c>
      <c r="D136" s="19">
        <v>0.29224</v>
      </c>
      <c r="E136" s="18">
        <f>SUMIFS('Monte_Carlo'!$C$16:$C$257,'Monte_Carlo'!$A$16:$A$257,"&lt;=230")</f>
      </c>
    </row>
    <row r="137">
      <c r="A137" s="15">
        <v>231</v>
      </c>
      <c r="B137" s="15">
        <v>1205</v>
      </c>
      <c r="C137" s="19">
        <v>0.01205</v>
      </c>
      <c r="D137" s="19">
        <v>0.30429</v>
      </c>
      <c r="E137" s="18">
        <f>SUMIFS('Monte_Carlo'!$C$16:$C$257,'Monte_Carlo'!$A$16:$A$257,"&lt;=231")</f>
      </c>
    </row>
    <row r="138">
      <c r="A138" s="15">
        <v>232</v>
      </c>
      <c r="B138" s="15">
        <v>1264</v>
      </c>
      <c r="C138" s="19">
        <v>0.01264</v>
      </c>
      <c r="D138" s="19">
        <v>0.31693</v>
      </c>
      <c r="E138" s="18">
        <f>SUMIFS('Monte_Carlo'!$C$16:$C$257,'Monte_Carlo'!$A$16:$A$257,"&lt;=232")</f>
      </c>
    </row>
    <row r="139">
      <c r="A139" s="15">
        <v>233</v>
      </c>
      <c r="B139" s="15">
        <v>1358</v>
      </c>
      <c r="C139" s="19">
        <v>0.01358</v>
      </c>
      <c r="D139" s="19">
        <v>0.33050999999999997</v>
      </c>
      <c r="E139" s="18">
        <f>SUMIFS('Monte_Carlo'!$C$16:$C$257,'Monte_Carlo'!$A$16:$A$257,"&lt;=233")</f>
      </c>
    </row>
    <row r="140">
      <c r="A140" s="15">
        <v>234</v>
      </c>
      <c r="B140" s="15">
        <v>1353</v>
      </c>
      <c r="C140" s="19">
        <v>0.01353</v>
      </c>
      <c r="D140" s="19">
        <v>0.34403999999999996</v>
      </c>
      <c r="E140" s="18">
        <f>SUMIFS('Monte_Carlo'!$C$16:$C$257,'Monte_Carlo'!$A$16:$A$257,"&lt;=234")</f>
      </c>
    </row>
    <row r="141">
      <c r="A141" s="15">
        <v>235</v>
      </c>
      <c r="B141" s="15">
        <v>1346</v>
      </c>
      <c r="C141" s="19">
        <v>0.01346</v>
      </c>
      <c r="D141" s="19">
        <v>0.35749999999999993</v>
      </c>
      <c r="E141" s="18">
        <f>SUMIFS('Monte_Carlo'!$C$16:$C$257,'Monte_Carlo'!$A$16:$A$257,"&lt;=235")</f>
      </c>
    </row>
    <row r="142">
      <c r="A142" s="15">
        <v>236</v>
      </c>
      <c r="B142" s="15">
        <v>1404</v>
      </c>
      <c r="C142" s="19">
        <v>0.01404</v>
      </c>
      <c r="D142" s="19">
        <v>0.3715399999999999</v>
      </c>
      <c r="E142" s="18">
        <f>SUMIFS('Monte_Carlo'!$C$16:$C$257,'Monte_Carlo'!$A$16:$A$257,"&lt;=236")</f>
      </c>
    </row>
    <row r="143">
      <c r="A143" s="15">
        <v>237</v>
      </c>
      <c r="B143" s="15">
        <v>1412</v>
      </c>
      <c r="C143" s="19">
        <v>0.01412</v>
      </c>
      <c r="D143" s="19">
        <v>0.38565999999999995</v>
      </c>
      <c r="E143" s="18">
        <f>SUMIFS('Monte_Carlo'!$C$16:$C$257,'Monte_Carlo'!$A$16:$A$257,"&lt;=237")</f>
      </c>
    </row>
    <row r="144">
      <c r="A144" s="15">
        <v>238</v>
      </c>
      <c r="B144" s="15">
        <v>1418</v>
      </c>
      <c r="C144" s="19">
        <v>0.01418</v>
      </c>
      <c r="D144" s="19">
        <v>0.39984</v>
      </c>
      <c r="E144" s="18">
        <f>SUMIFS('Monte_Carlo'!$C$16:$C$257,'Monte_Carlo'!$A$16:$A$257,"&lt;=238")</f>
      </c>
    </row>
    <row r="145">
      <c r="A145" s="15">
        <v>239</v>
      </c>
      <c r="B145" s="15">
        <v>1454</v>
      </c>
      <c r="C145" s="19">
        <v>0.01454</v>
      </c>
      <c r="D145" s="19">
        <v>0.41437999999999997</v>
      </c>
      <c r="E145" s="18">
        <f>SUMIFS('Monte_Carlo'!$C$16:$C$257,'Monte_Carlo'!$A$16:$A$257,"&lt;=239")</f>
      </c>
    </row>
    <row r="146">
      <c r="A146" s="15">
        <v>240</v>
      </c>
      <c r="B146" s="15">
        <v>1519</v>
      </c>
      <c r="C146" s="19">
        <v>0.01519</v>
      </c>
      <c r="D146" s="19">
        <v>0.42956999999999995</v>
      </c>
      <c r="E146" s="18">
        <f>SUMIFS('Monte_Carlo'!$C$16:$C$257,'Monte_Carlo'!$A$16:$A$257,"&lt;=240")</f>
      </c>
    </row>
    <row r="147">
      <c r="A147" s="15">
        <v>241</v>
      </c>
      <c r="B147" s="15">
        <v>1527</v>
      </c>
      <c r="C147" s="19">
        <v>0.01527</v>
      </c>
      <c r="D147" s="19">
        <v>0.44483999999999996</v>
      </c>
      <c r="E147" s="18">
        <f>SUMIFS('Monte_Carlo'!$C$16:$C$257,'Monte_Carlo'!$A$16:$A$257,"&lt;=241")</f>
      </c>
    </row>
    <row r="148">
      <c r="A148" s="15">
        <v>242</v>
      </c>
      <c r="B148" s="15">
        <v>1501</v>
      </c>
      <c r="C148" s="19">
        <v>0.01501</v>
      </c>
      <c r="D148" s="19">
        <v>0.45985</v>
      </c>
      <c r="E148" s="18">
        <f>SUMIFS('Monte_Carlo'!$C$16:$C$257,'Monte_Carlo'!$A$16:$A$257,"&lt;=242")</f>
      </c>
    </row>
    <row r="149">
      <c r="A149" s="15">
        <v>243</v>
      </c>
      <c r="B149" s="15">
        <v>1495</v>
      </c>
      <c r="C149" s="19">
        <v>0.01495</v>
      </c>
      <c r="D149" s="19">
        <v>0.4748</v>
      </c>
      <c r="E149" s="18">
        <f>SUMIFS('Monte_Carlo'!$C$16:$C$257,'Monte_Carlo'!$A$16:$A$257,"&lt;=243")</f>
      </c>
    </row>
    <row r="150">
      <c r="A150" s="15">
        <v>244</v>
      </c>
      <c r="B150" s="15">
        <v>1541</v>
      </c>
      <c r="C150" s="19">
        <v>0.01541</v>
      </c>
      <c r="D150" s="19">
        <v>0.49021</v>
      </c>
      <c r="E150" s="18">
        <f>SUMIFS('Monte_Carlo'!$C$16:$C$257,'Monte_Carlo'!$A$16:$A$257,"&lt;=244")</f>
      </c>
    </row>
    <row r="151">
      <c r="A151" s="15">
        <v>245</v>
      </c>
      <c r="B151" s="15">
        <v>1509</v>
      </c>
      <c r="C151" s="19">
        <v>0.01509</v>
      </c>
      <c r="D151" s="19">
        <v>0.5053</v>
      </c>
      <c r="E151" s="18">
        <f>SUMIFS('Monte_Carlo'!$C$16:$C$257,'Monte_Carlo'!$A$16:$A$257,"&lt;=245")</f>
      </c>
    </row>
    <row r="152">
      <c r="A152" s="15">
        <v>246</v>
      </c>
      <c r="B152" s="15">
        <v>1552</v>
      </c>
      <c r="C152" s="19">
        <v>0.01552</v>
      </c>
      <c r="D152" s="19">
        <v>0.52082</v>
      </c>
      <c r="E152" s="18">
        <f>SUMIFS('Monte_Carlo'!$C$16:$C$257,'Monte_Carlo'!$A$16:$A$257,"&lt;=246")</f>
      </c>
    </row>
    <row r="153">
      <c r="A153" s="15">
        <v>247</v>
      </c>
      <c r="B153" s="15">
        <v>1582</v>
      </c>
      <c r="C153" s="19">
        <v>0.01582</v>
      </c>
      <c r="D153" s="19">
        <v>0.53664</v>
      </c>
      <c r="E153" s="18">
        <f>SUMIFS('Monte_Carlo'!$C$16:$C$257,'Monte_Carlo'!$A$16:$A$257,"&lt;=247")</f>
      </c>
    </row>
    <row r="154">
      <c r="A154" s="15">
        <v>248</v>
      </c>
      <c r="B154" s="15">
        <v>1578</v>
      </c>
      <c r="C154" s="19">
        <v>0.01578</v>
      </c>
      <c r="D154" s="19">
        <v>0.55242</v>
      </c>
      <c r="E154" s="18">
        <f>SUMIFS('Monte_Carlo'!$C$16:$C$257,'Monte_Carlo'!$A$16:$A$257,"&lt;=248")</f>
      </c>
    </row>
    <row r="155">
      <c r="A155" s="15">
        <v>249</v>
      </c>
      <c r="B155" s="15">
        <v>1517</v>
      </c>
      <c r="C155" s="19">
        <v>0.01517</v>
      </c>
      <c r="D155" s="19">
        <v>0.56759</v>
      </c>
      <c r="E155" s="18">
        <f>SUMIFS('Monte_Carlo'!$C$16:$C$257,'Monte_Carlo'!$A$16:$A$257,"&lt;=249")</f>
      </c>
    </row>
    <row r="156">
      <c r="A156" s="15">
        <v>250</v>
      </c>
      <c r="B156" s="15">
        <v>1626</v>
      </c>
      <c r="C156" s="19">
        <v>0.01626</v>
      </c>
      <c r="D156" s="19">
        <v>0.5838500000000001</v>
      </c>
      <c r="E156" s="18">
        <f>SUMIFS('Monte_Carlo'!$C$16:$C$257,'Monte_Carlo'!$A$16:$A$257,"&lt;=250")</f>
      </c>
    </row>
    <row r="157">
      <c r="A157" s="15">
        <v>251</v>
      </c>
      <c r="B157" s="15">
        <v>1537</v>
      </c>
      <c r="C157" s="19">
        <v>0.01537</v>
      </c>
      <c r="D157" s="19">
        <v>0.5992200000000001</v>
      </c>
      <c r="E157" s="18">
        <f>SUMIFS('Monte_Carlo'!$C$16:$C$257,'Monte_Carlo'!$A$16:$A$257,"&lt;=251")</f>
      </c>
    </row>
    <row r="158">
      <c r="A158" s="15">
        <v>252</v>
      </c>
      <c r="B158" s="15">
        <v>1535</v>
      </c>
      <c r="C158" s="19">
        <v>0.01535</v>
      </c>
      <c r="D158" s="19">
        <v>0.6145700000000001</v>
      </c>
      <c r="E158" s="18">
        <f>SUMIFS('Monte_Carlo'!$C$16:$C$257,'Monte_Carlo'!$A$16:$A$257,"&lt;=252")</f>
      </c>
    </row>
    <row r="159">
      <c r="A159" s="15">
        <v>253</v>
      </c>
      <c r="B159" s="15">
        <v>1479</v>
      </c>
      <c r="C159" s="19">
        <v>0.01479</v>
      </c>
      <c r="D159" s="19">
        <v>0.62936</v>
      </c>
      <c r="E159" s="18">
        <f>SUMIFS('Monte_Carlo'!$C$16:$C$257,'Monte_Carlo'!$A$16:$A$257,"&lt;=253")</f>
      </c>
    </row>
    <row r="160">
      <c r="A160" s="15">
        <v>254</v>
      </c>
      <c r="B160" s="15">
        <v>1460</v>
      </c>
      <c r="C160" s="19">
        <v>0.0146</v>
      </c>
      <c r="D160" s="19">
        <v>0.64396</v>
      </c>
      <c r="E160" s="18">
        <f>SUMIFS('Monte_Carlo'!$C$16:$C$257,'Monte_Carlo'!$A$16:$A$257,"&lt;=254")</f>
      </c>
    </row>
    <row r="161">
      <c r="A161" s="15">
        <v>255</v>
      </c>
      <c r="B161" s="15">
        <v>1464</v>
      </c>
      <c r="C161" s="19">
        <v>0.01464</v>
      </c>
      <c r="D161" s="19">
        <v>0.6586</v>
      </c>
      <c r="E161" s="18">
        <f>SUMIFS('Monte_Carlo'!$C$16:$C$257,'Monte_Carlo'!$A$16:$A$257,"&lt;=255")</f>
      </c>
    </row>
    <row r="162">
      <c r="A162" s="15">
        <v>256</v>
      </c>
      <c r="B162" s="15">
        <v>1527</v>
      </c>
      <c r="C162" s="19">
        <v>0.01527</v>
      </c>
      <c r="D162" s="19">
        <v>0.67387</v>
      </c>
      <c r="E162" s="18">
        <f>SUMIFS('Monte_Carlo'!$C$16:$C$257,'Monte_Carlo'!$A$16:$A$257,"&lt;=256")</f>
      </c>
    </row>
    <row r="163">
      <c r="A163" s="15">
        <v>257</v>
      </c>
      <c r="B163" s="15">
        <v>1337</v>
      </c>
      <c r="C163" s="19">
        <v>0.01337</v>
      </c>
      <c r="D163" s="19">
        <v>0.68724</v>
      </c>
      <c r="E163" s="18">
        <f>SUMIFS('Monte_Carlo'!$C$16:$C$257,'Monte_Carlo'!$A$16:$A$257,"&lt;=257")</f>
      </c>
    </row>
    <row r="164">
      <c r="A164" s="15">
        <v>258</v>
      </c>
      <c r="B164" s="15">
        <v>1365</v>
      </c>
      <c r="C164" s="19">
        <v>0.01365</v>
      </c>
      <c r="D164" s="19">
        <v>0.70089</v>
      </c>
      <c r="E164" s="18">
        <f>SUMIFS('Monte_Carlo'!$C$16:$C$257,'Monte_Carlo'!$A$16:$A$257,"&lt;=258")</f>
      </c>
    </row>
    <row r="165">
      <c r="A165" s="15">
        <v>259</v>
      </c>
      <c r="B165" s="15">
        <v>1367</v>
      </c>
      <c r="C165" s="19">
        <v>0.01367</v>
      </c>
      <c r="D165" s="19">
        <v>0.71456</v>
      </c>
      <c r="E165" s="18">
        <f>SUMIFS('Monte_Carlo'!$C$16:$C$257,'Monte_Carlo'!$A$16:$A$257,"&lt;=259")</f>
      </c>
    </row>
    <row r="166">
      <c r="A166" s="15">
        <v>260</v>
      </c>
      <c r="B166" s="15">
        <v>1303</v>
      </c>
      <c r="C166" s="19">
        <v>0.01303</v>
      </c>
      <c r="D166" s="19">
        <v>0.72759</v>
      </c>
      <c r="E166" s="18">
        <f>SUMIFS('Monte_Carlo'!$C$16:$C$257,'Monte_Carlo'!$A$16:$A$257,"&lt;=260")</f>
      </c>
    </row>
    <row r="167">
      <c r="A167" s="15">
        <v>261</v>
      </c>
      <c r="B167" s="15">
        <v>1249</v>
      </c>
      <c r="C167" s="19">
        <v>0.01249</v>
      </c>
      <c r="D167" s="19">
        <v>0.74008</v>
      </c>
      <c r="E167" s="18">
        <f>SUMIFS('Monte_Carlo'!$C$16:$C$257,'Monte_Carlo'!$A$16:$A$257,"&lt;=261")</f>
      </c>
    </row>
    <row r="168">
      <c r="A168" s="15">
        <v>262</v>
      </c>
      <c r="B168" s="15">
        <v>1202</v>
      </c>
      <c r="C168" s="19">
        <v>0.01202</v>
      </c>
      <c r="D168" s="19">
        <v>0.7521</v>
      </c>
      <c r="E168" s="18">
        <f>SUMIFS('Monte_Carlo'!$C$16:$C$257,'Monte_Carlo'!$A$16:$A$257,"&lt;=262")</f>
      </c>
    </row>
    <row r="169">
      <c r="A169" s="15">
        <v>263</v>
      </c>
      <c r="B169" s="15">
        <v>1245</v>
      </c>
      <c r="C169" s="19">
        <v>0.01245</v>
      </c>
      <c r="D169" s="19">
        <v>0.76455</v>
      </c>
      <c r="E169" s="18">
        <f>SUMIFS('Monte_Carlo'!$C$16:$C$257,'Monte_Carlo'!$A$16:$A$257,"&lt;=263")</f>
      </c>
    </row>
    <row r="170">
      <c r="A170" s="15">
        <v>264</v>
      </c>
      <c r="B170" s="15">
        <v>1150</v>
      </c>
      <c r="C170" s="19">
        <v>0.0115</v>
      </c>
      <c r="D170" s="19">
        <v>0.7760499999999999</v>
      </c>
      <c r="E170" s="18">
        <f>SUMIFS('Monte_Carlo'!$C$16:$C$257,'Monte_Carlo'!$A$16:$A$257,"&lt;=264")</f>
      </c>
    </row>
    <row r="171">
      <c r="A171" s="15">
        <v>265</v>
      </c>
      <c r="B171" s="15">
        <v>1147</v>
      </c>
      <c r="C171" s="19">
        <v>0.01147</v>
      </c>
      <c r="D171" s="19">
        <v>0.7875199999999999</v>
      </c>
      <c r="E171" s="18">
        <f>SUMIFS('Monte_Carlo'!$C$16:$C$257,'Monte_Carlo'!$A$16:$A$257,"&lt;=265")</f>
      </c>
    </row>
    <row r="172">
      <c r="A172" s="15">
        <v>266</v>
      </c>
      <c r="B172" s="15">
        <v>1159</v>
      </c>
      <c r="C172" s="19">
        <v>0.01159</v>
      </c>
      <c r="D172" s="19">
        <v>0.7991099999999999</v>
      </c>
      <c r="E172" s="18">
        <f>SUMIFS('Monte_Carlo'!$C$16:$C$257,'Monte_Carlo'!$A$16:$A$257,"&lt;=266")</f>
      </c>
    </row>
    <row r="173">
      <c r="A173" s="15">
        <v>267</v>
      </c>
      <c r="B173" s="15">
        <v>1088</v>
      </c>
      <c r="C173" s="19">
        <v>0.01088</v>
      </c>
      <c r="D173" s="19">
        <v>0.8099899999999999</v>
      </c>
      <c r="E173" s="18">
        <f>SUMIFS('Monte_Carlo'!$C$16:$C$257,'Monte_Carlo'!$A$16:$A$257,"&lt;=267")</f>
      </c>
    </row>
    <row r="174">
      <c r="A174" s="15">
        <v>268</v>
      </c>
      <c r="B174" s="15">
        <v>1025</v>
      </c>
      <c r="C174" s="19">
        <v>0.01025</v>
      </c>
      <c r="D174" s="19">
        <v>0.8202399999999999</v>
      </c>
      <c r="E174" s="18">
        <f>SUMIFS('Monte_Carlo'!$C$16:$C$257,'Monte_Carlo'!$A$16:$A$257,"&lt;=268")</f>
      </c>
    </row>
    <row r="175">
      <c r="A175" s="15">
        <v>269</v>
      </c>
      <c r="B175" s="15">
        <v>974</v>
      </c>
      <c r="C175" s="19">
        <v>0.00974</v>
      </c>
      <c r="D175" s="19">
        <v>0.8299799999999998</v>
      </c>
      <c r="E175" s="18">
        <f>SUMIFS('Monte_Carlo'!$C$16:$C$257,'Monte_Carlo'!$A$16:$A$257,"&lt;=269")</f>
      </c>
    </row>
    <row r="176">
      <c r="A176" s="15">
        <v>270</v>
      </c>
      <c r="B176" s="15">
        <v>955</v>
      </c>
      <c r="C176" s="19">
        <v>0.00955</v>
      </c>
      <c r="D176" s="19">
        <v>0.8395299999999998</v>
      </c>
      <c r="E176" s="18">
        <f>SUMIFS('Monte_Carlo'!$C$16:$C$257,'Monte_Carlo'!$A$16:$A$257,"&lt;=270")</f>
      </c>
    </row>
    <row r="177">
      <c r="A177" s="15">
        <v>271</v>
      </c>
      <c r="B177" s="15">
        <v>928</v>
      </c>
      <c r="C177" s="19">
        <v>0.00928</v>
      </c>
      <c r="D177" s="19">
        <v>0.8488099999999997</v>
      </c>
      <c r="E177" s="18">
        <f>SUMIFS('Monte_Carlo'!$C$16:$C$257,'Monte_Carlo'!$A$16:$A$257,"&lt;=271")</f>
      </c>
    </row>
    <row r="178">
      <c r="A178" s="15">
        <v>272</v>
      </c>
      <c r="B178" s="15">
        <v>856</v>
      </c>
      <c r="C178" s="19">
        <v>0.00856</v>
      </c>
      <c r="D178" s="19">
        <v>0.8573699999999997</v>
      </c>
      <c r="E178" s="18">
        <f>SUMIFS('Monte_Carlo'!$C$16:$C$257,'Monte_Carlo'!$A$16:$A$257,"&lt;=272")</f>
      </c>
    </row>
    <row r="179">
      <c r="A179" s="15">
        <v>273</v>
      </c>
      <c r="B179" s="15">
        <v>917</v>
      </c>
      <c r="C179" s="19">
        <v>0.00917</v>
      </c>
      <c r="D179" s="19">
        <v>0.8665399999999998</v>
      </c>
      <c r="E179" s="18">
        <f>SUMIFS('Monte_Carlo'!$C$16:$C$257,'Monte_Carlo'!$A$16:$A$257,"&lt;=273")</f>
      </c>
    </row>
    <row r="180">
      <c r="A180" s="15">
        <v>274</v>
      </c>
      <c r="B180" s="15">
        <v>793</v>
      </c>
      <c r="C180" s="19">
        <v>0.00793</v>
      </c>
      <c r="D180" s="19">
        <v>0.8744699999999997</v>
      </c>
      <c r="E180" s="18">
        <f>SUMIFS('Monte_Carlo'!$C$16:$C$257,'Monte_Carlo'!$A$16:$A$257,"&lt;=274")</f>
      </c>
    </row>
    <row r="181">
      <c r="A181" s="15">
        <v>275</v>
      </c>
      <c r="B181" s="15">
        <v>777</v>
      </c>
      <c r="C181" s="19">
        <v>0.00777</v>
      </c>
      <c r="D181" s="19">
        <v>0.8822399999999998</v>
      </c>
      <c r="E181" s="18">
        <f>SUMIFS('Monte_Carlo'!$C$16:$C$257,'Monte_Carlo'!$A$16:$A$257,"&lt;=275")</f>
      </c>
    </row>
    <row r="182">
      <c r="A182" s="15">
        <v>276</v>
      </c>
      <c r="B182" s="15">
        <v>722</v>
      </c>
      <c r="C182" s="19">
        <v>0.00722</v>
      </c>
      <c r="D182" s="19">
        <v>0.8894599999999998</v>
      </c>
      <c r="E182" s="18">
        <f>SUMIFS('Monte_Carlo'!$C$16:$C$257,'Monte_Carlo'!$A$16:$A$257,"&lt;=276")</f>
      </c>
    </row>
    <row r="183">
      <c r="A183" s="15">
        <v>277</v>
      </c>
      <c r="B183" s="15">
        <v>726</v>
      </c>
      <c r="C183" s="19">
        <v>0.00726</v>
      </c>
      <c r="D183" s="19">
        <v>0.8967199999999999</v>
      </c>
      <c r="E183" s="18">
        <f>SUMIFS('Monte_Carlo'!$C$16:$C$257,'Monte_Carlo'!$A$16:$A$257,"&lt;=277")</f>
      </c>
    </row>
    <row r="184">
      <c r="A184" s="15">
        <v>278</v>
      </c>
      <c r="B184" s="15">
        <v>666</v>
      </c>
      <c r="C184" s="19">
        <v>0.00666</v>
      </c>
      <c r="D184" s="19">
        <v>0.9033799999999998</v>
      </c>
      <c r="E184" s="18">
        <f>SUMIFS('Monte_Carlo'!$C$16:$C$257,'Monte_Carlo'!$A$16:$A$257,"&lt;=278")</f>
      </c>
    </row>
    <row r="185">
      <c r="A185" s="15">
        <v>279</v>
      </c>
      <c r="B185" s="15">
        <v>637</v>
      </c>
      <c r="C185" s="19">
        <v>0.00637</v>
      </c>
      <c r="D185" s="19">
        <v>0.9097499999999998</v>
      </c>
      <c r="E185" s="18">
        <f>SUMIFS('Monte_Carlo'!$C$16:$C$257,'Monte_Carlo'!$A$16:$A$257,"&lt;=279")</f>
      </c>
    </row>
    <row r="186">
      <c r="A186" s="15">
        <v>280</v>
      </c>
      <c r="B186" s="15">
        <v>553</v>
      </c>
      <c r="C186" s="19">
        <v>0.00553</v>
      </c>
      <c r="D186" s="19">
        <v>0.9152799999999999</v>
      </c>
      <c r="E186" s="18">
        <f>SUMIFS('Monte_Carlo'!$C$16:$C$257,'Monte_Carlo'!$A$16:$A$257,"&lt;=280")</f>
      </c>
    </row>
    <row r="187">
      <c r="A187" s="15">
        <v>281</v>
      </c>
      <c r="B187" s="15">
        <v>571</v>
      </c>
      <c r="C187" s="19">
        <v>0.00571</v>
      </c>
      <c r="D187" s="19">
        <v>0.9209899999999999</v>
      </c>
      <c r="E187" s="18">
        <f>SUMIFS('Monte_Carlo'!$C$16:$C$257,'Monte_Carlo'!$A$16:$A$257,"&lt;=281")</f>
      </c>
    </row>
    <row r="188">
      <c r="A188" s="15">
        <v>282</v>
      </c>
      <c r="B188" s="15">
        <v>507</v>
      </c>
      <c r="C188" s="19">
        <v>0.00507</v>
      </c>
      <c r="D188" s="19">
        <v>0.9260599999999999</v>
      </c>
      <c r="E188" s="18">
        <f>SUMIFS('Monte_Carlo'!$C$16:$C$257,'Monte_Carlo'!$A$16:$A$257,"&lt;=282")</f>
      </c>
    </row>
    <row r="189">
      <c r="A189" s="15">
        <v>283</v>
      </c>
      <c r="B189" s="15">
        <v>509</v>
      </c>
      <c r="C189" s="19">
        <v>0.00509</v>
      </c>
      <c r="D189" s="19">
        <v>0.9311499999999999</v>
      </c>
      <c r="E189" s="18">
        <f>SUMIFS('Monte_Carlo'!$C$16:$C$257,'Monte_Carlo'!$A$16:$A$257,"&lt;=283")</f>
      </c>
    </row>
    <row r="190">
      <c r="A190" s="15">
        <v>284</v>
      </c>
      <c r="B190" s="15">
        <v>448</v>
      </c>
      <c r="C190" s="19">
        <v>0.00448</v>
      </c>
      <c r="D190" s="19">
        <v>0.93563</v>
      </c>
      <c r="E190" s="18">
        <f>SUMIFS('Monte_Carlo'!$C$16:$C$257,'Monte_Carlo'!$A$16:$A$257,"&lt;=284")</f>
      </c>
    </row>
    <row r="191">
      <c r="A191" s="15">
        <v>285</v>
      </c>
      <c r="B191" s="15">
        <v>459</v>
      </c>
      <c r="C191" s="19">
        <v>0.00459</v>
      </c>
      <c r="D191" s="19">
        <v>0.94022</v>
      </c>
      <c r="E191" s="18">
        <f>SUMIFS('Monte_Carlo'!$C$16:$C$257,'Monte_Carlo'!$A$16:$A$257,"&lt;=285")</f>
      </c>
    </row>
    <row r="192">
      <c r="A192" s="15">
        <v>286</v>
      </c>
      <c r="B192" s="15">
        <v>393</v>
      </c>
      <c r="C192" s="19">
        <v>0.00393</v>
      </c>
      <c r="D192" s="19">
        <v>0.9441499999999999</v>
      </c>
      <c r="E192" s="18">
        <f>SUMIFS('Monte_Carlo'!$C$16:$C$257,'Monte_Carlo'!$A$16:$A$257,"&lt;=286")</f>
      </c>
    </row>
    <row r="193">
      <c r="A193" s="15">
        <v>287</v>
      </c>
      <c r="B193" s="15">
        <v>416</v>
      </c>
      <c r="C193" s="19">
        <v>0.00416</v>
      </c>
      <c r="D193" s="19">
        <v>0.94831</v>
      </c>
      <c r="E193" s="18">
        <f>SUMIFS('Monte_Carlo'!$C$16:$C$257,'Monte_Carlo'!$A$16:$A$257,"&lt;=287")</f>
      </c>
    </row>
    <row r="194">
      <c r="A194" s="15">
        <v>288</v>
      </c>
      <c r="B194" s="15">
        <v>383</v>
      </c>
      <c r="C194" s="19">
        <v>0.00383</v>
      </c>
      <c r="D194" s="19">
        <v>0.95214</v>
      </c>
      <c r="E194" s="18">
        <f>SUMIFS('Monte_Carlo'!$C$16:$C$257,'Monte_Carlo'!$A$16:$A$257,"&lt;=288")</f>
      </c>
    </row>
    <row r="195">
      <c r="A195" s="15">
        <v>289</v>
      </c>
      <c r="B195" s="15">
        <v>331</v>
      </c>
      <c r="C195" s="19">
        <v>0.00331</v>
      </c>
      <c r="D195" s="19">
        <v>0.95545</v>
      </c>
      <c r="E195" s="18">
        <f>SUMIFS('Monte_Carlo'!$C$16:$C$257,'Monte_Carlo'!$A$16:$A$257,"&lt;=289")</f>
      </c>
    </row>
    <row r="196">
      <c r="A196" s="15">
        <v>290</v>
      </c>
      <c r="B196" s="15">
        <v>325</v>
      </c>
      <c r="C196" s="19">
        <v>0.00325</v>
      </c>
      <c r="D196" s="19">
        <v>0.9587</v>
      </c>
      <c r="E196" s="18">
        <f>SUMIFS('Monte_Carlo'!$C$16:$C$257,'Monte_Carlo'!$A$16:$A$257,"&lt;=290")</f>
      </c>
    </row>
    <row r="197">
      <c r="A197" s="15">
        <v>291</v>
      </c>
      <c r="B197" s="15">
        <v>339</v>
      </c>
      <c r="C197" s="19">
        <v>0.00339</v>
      </c>
      <c r="D197" s="19">
        <v>0.96209</v>
      </c>
      <c r="E197" s="18">
        <f>SUMIFS('Monte_Carlo'!$C$16:$C$257,'Monte_Carlo'!$A$16:$A$257,"&lt;=291")</f>
      </c>
    </row>
    <row r="198">
      <c r="A198" s="15">
        <v>292</v>
      </c>
      <c r="B198" s="15">
        <v>315</v>
      </c>
      <c r="C198" s="19">
        <v>0.00315</v>
      </c>
      <c r="D198" s="19">
        <v>0.96524</v>
      </c>
      <c r="E198" s="18">
        <f>SUMIFS('Monte_Carlo'!$C$16:$C$257,'Monte_Carlo'!$A$16:$A$257,"&lt;=292")</f>
      </c>
    </row>
    <row r="199">
      <c r="A199" s="15">
        <v>293</v>
      </c>
      <c r="B199" s="15">
        <v>322</v>
      </c>
      <c r="C199" s="19">
        <v>0.00322</v>
      </c>
      <c r="D199" s="19">
        <v>0.96846</v>
      </c>
      <c r="E199" s="18">
        <f>SUMIFS('Monte_Carlo'!$C$16:$C$257,'Monte_Carlo'!$A$16:$A$257,"&lt;=293")</f>
      </c>
    </row>
    <row r="200">
      <c r="A200" s="15">
        <v>294</v>
      </c>
      <c r="B200" s="15">
        <v>250</v>
      </c>
      <c r="C200" s="19">
        <v>0.0025</v>
      </c>
      <c r="D200" s="19">
        <v>0.9709599999999999</v>
      </c>
      <c r="E200" s="18">
        <f>SUMIFS('Monte_Carlo'!$C$16:$C$257,'Monte_Carlo'!$A$16:$A$257,"&lt;=294")</f>
      </c>
    </row>
    <row r="201">
      <c r="A201" s="15">
        <v>295</v>
      </c>
      <c r="B201" s="15">
        <v>219</v>
      </c>
      <c r="C201" s="19">
        <v>0.00219</v>
      </c>
      <c r="D201" s="19">
        <v>0.97315</v>
      </c>
      <c r="E201" s="18">
        <f>SUMIFS('Monte_Carlo'!$C$16:$C$257,'Monte_Carlo'!$A$16:$A$257,"&lt;=295")</f>
      </c>
    </row>
    <row r="202">
      <c r="A202" s="15">
        <v>296</v>
      </c>
      <c r="B202" s="15">
        <v>243</v>
      </c>
      <c r="C202" s="19">
        <v>0.00243</v>
      </c>
      <c r="D202" s="19">
        <v>0.97558</v>
      </c>
      <c r="E202" s="18">
        <f>SUMIFS('Monte_Carlo'!$C$16:$C$257,'Monte_Carlo'!$A$16:$A$257,"&lt;=296")</f>
      </c>
    </row>
    <row r="203">
      <c r="A203" s="15">
        <v>297</v>
      </c>
      <c r="B203" s="15">
        <v>201</v>
      </c>
      <c r="C203" s="19">
        <v>0.00201</v>
      </c>
      <c r="D203" s="19">
        <v>0.97759</v>
      </c>
      <c r="E203" s="18">
        <f>SUMIFS('Monte_Carlo'!$C$16:$C$257,'Monte_Carlo'!$A$16:$A$257,"&lt;=297")</f>
      </c>
    </row>
    <row r="204">
      <c r="A204" s="15">
        <v>298</v>
      </c>
      <c r="B204" s="15">
        <v>212</v>
      </c>
      <c r="C204" s="19">
        <v>0.00212</v>
      </c>
      <c r="D204" s="19">
        <v>0.97971</v>
      </c>
      <c r="E204" s="18">
        <f>SUMIFS('Monte_Carlo'!$C$16:$C$257,'Monte_Carlo'!$A$16:$A$257,"&lt;=298")</f>
      </c>
    </row>
    <row r="205">
      <c r="A205" s="15">
        <v>299</v>
      </c>
      <c r="B205" s="15">
        <v>191</v>
      </c>
      <c r="C205" s="19">
        <v>0.00191</v>
      </c>
      <c r="D205" s="19">
        <v>0.9816199999999999</v>
      </c>
      <c r="E205" s="18">
        <f>SUMIFS('Monte_Carlo'!$C$16:$C$257,'Monte_Carlo'!$A$16:$A$257,"&lt;=299")</f>
      </c>
    </row>
    <row r="206">
      <c r="A206" s="15">
        <v>300</v>
      </c>
      <c r="B206" s="15">
        <v>167</v>
      </c>
      <c r="C206" s="19">
        <v>0.00167</v>
      </c>
      <c r="D206" s="19">
        <v>0.9832899999999999</v>
      </c>
      <c r="E206" s="18">
        <f>SUMIFS('Monte_Carlo'!$C$16:$C$257,'Monte_Carlo'!$A$16:$A$257,"&lt;=300")</f>
      </c>
    </row>
    <row r="207">
      <c r="A207" s="15">
        <v>301</v>
      </c>
      <c r="B207" s="15">
        <v>168</v>
      </c>
      <c r="C207" s="19">
        <v>0.00168</v>
      </c>
      <c r="D207" s="19">
        <v>0.9849699999999999</v>
      </c>
      <c r="E207" s="18">
        <f>SUMIFS('Monte_Carlo'!$C$16:$C$257,'Monte_Carlo'!$A$16:$A$257,"&lt;=301")</f>
      </c>
    </row>
    <row r="208">
      <c r="A208" s="15">
        <v>302</v>
      </c>
      <c r="B208" s="15">
        <v>131</v>
      </c>
      <c r="C208" s="19">
        <v>0.00131</v>
      </c>
      <c r="D208" s="19">
        <v>0.9862799999999999</v>
      </c>
      <c r="E208" s="18">
        <f>SUMIFS('Monte_Carlo'!$C$16:$C$257,'Monte_Carlo'!$A$16:$A$257,"&lt;=302")</f>
      </c>
    </row>
    <row r="209">
      <c r="A209" s="15">
        <v>303</v>
      </c>
      <c r="B209" s="15">
        <v>129</v>
      </c>
      <c r="C209" s="19">
        <v>0.00129</v>
      </c>
      <c r="D209" s="19">
        <v>0.98757</v>
      </c>
      <c r="E209" s="18">
        <f>SUMIFS('Monte_Carlo'!$C$16:$C$257,'Monte_Carlo'!$A$16:$A$257,"&lt;=303")</f>
      </c>
    </row>
    <row r="210">
      <c r="A210" s="15">
        <v>304</v>
      </c>
      <c r="B210" s="15">
        <v>106</v>
      </c>
      <c r="C210" s="19">
        <v>0.00106</v>
      </c>
      <c r="D210" s="19">
        <v>0.9886299999999999</v>
      </c>
      <c r="E210" s="18">
        <f>SUMIFS('Monte_Carlo'!$C$16:$C$257,'Monte_Carlo'!$A$16:$A$257,"&lt;=304")</f>
      </c>
    </row>
    <row r="211">
      <c r="A211" s="15">
        <v>305</v>
      </c>
      <c r="B211" s="15">
        <v>91</v>
      </c>
      <c r="C211" s="19">
        <v>0.00091</v>
      </c>
      <c r="D211" s="19">
        <v>0.9895399999999999</v>
      </c>
      <c r="E211" s="18">
        <f>SUMIFS('Monte_Carlo'!$C$16:$C$257,'Monte_Carlo'!$A$16:$A$257,"&lt;=305")</f>
      </c>
    </row>
    <row r="212">
      <c r="A212" s="15">
        <v>306</v>
      </c>
      <c r="B212" s="15">
        <v>85</v>
      </c>
      <c r="C212" s="19">
        <v>0.00085</v>
      </c>
      <c r="D212" s="19">
        <v>0.9903899999999999</v>
      </c>
      <c r="E212" s="18">
        <f>SUMIFS('Monte_Carlo'!$C$16:$C$257,'Monte_Carlo'!$A$16:$A$257,"&lt;=306")</f>
      </c>
    </row>
    <row r="213">
      <c r="A213" s="15">
        <v>307</v>
      </c>
      <c r="B213" s="15">
        <v>94</v>
      </c>
      <c r="C213" s="19">
        <v>0.00094</v>
      </c>
      <c r="D213" s="19">
        <v>0.9913299999999999</v>
      </c>
      <c r="E213" s="18">
        <f>SUMIFS('Monte_Carlo'!$C$16:$C$257,'Monte_Carlo'!$A$16:$A$257,"&lt;=307")</f>
      </c>
    </row>
    <row r="214">
      <c r="A214" s="15">
        <v>308</v>
      </c>
      <c r="B214" s="15">
        <v>78</v>
      </c>
      <c r="C214" s="19">
        <v>0.00078</v>
      </c>
      <c r="D214" s="19">
        <v>0.9921099999999999</v>
      </c>
      <c r="E214" s="18">
        <f>SUMIFS('Monte_Carlo'!$C$16:$C$257,'Monte_Carlo'!$A$16:$A$257,"&lt;=308")</f>
      </c>
    </row>
    <row r="215">
      <c r="A215" s="15">
        <v>309</v>
      </c>
      <c r="B215" s="15">
        <v>81</v>
      </c>
      <c r="C215" s="19">
        <v>0.00081</v>
      </c>
      <c r="D215" s="19">
        <v>0.9929199999999999</v>
      </c>
      <c r="E215" s="18">
        <f>SUMIFS('Monte_Carlo'!$C$16:$C$257,'Monte_Carlo'!$A$16:$A$257,"&lt;=309")</f>
      </c>
    </row>
    <row r="216">
      <c r="A216" s="15">
        <v>310</v>
      </c>
      <c r="B216" s="15">
        <v>81</v>
      </c>
      <c r="C216" s="19">
        <v>0.00081</v>
      </c>
      <c r="D216" s="19">
        <v>0.9937299999999999</v>
      </c>
      <c r="E216" s="18">
        <f>SUMIFS('Monte_Carlo'!$C$16:$C$257,'Monte_Carlo'!$A$16:$A$257,"&lt;=310")</f>
      </c>
    </row>
    <row r="217">
      <c r="A217" s="15">
        <v>311</v>
      </c>
      <c r="B217" s="15">
        <v>63</v>
      </c>
      <c r="C217" s="19">
        <v>0.00063</v>
      </c>
      <c r="D217" s="19">
        <v>0.9943599999999999</v>
      </c>
      <c r="E217" s="18">
        <f>SUMIFS('Monte_Carlo'!$C$16:$C$257,'Monte_Carlo'!$A$16:$A$257,"&lt;=311")</f>
      </c>
    </row>
    <row r="218">
      <c r="A218" s="15">
        <v>312</v>
      </c>
      <c r="B218" s="15">
        <v>69</v>
      </c>
      <c r="C218" s="19">
        <v>0.00069</v>
      </c>
      <c r="D218" s="19">
        <v>0.9950499999999999</v>
      </c>
      <c r="E218" s="18">
        <f>SUMIFS('Monte_Carlo'!$C$16:$C$257,'Monte_Carlo'!$A$16:$A$257,"&lt;=312")</f>
      </c>
    </row>
    <row r="219">
      <c r="A219" s="15">
        <v>313</v>
      </c>
      <c r="B219" s="15">
        <v>54</v>
      </c>
      <c r="C219" s="19">
        <v>0.00054</v>
      </c>
      <c r="D219" s="19">
        <v>0.9955899999999999</v>
      </c>
      <c r="E219" s="18">
        <f>SUMIFS('Monte_Carlo'!$C$16:$C$257,'Monte_Carlo'!$A$16:$A$257,"&lt;=313")</f>
      </c>
    </row>
    <row r="220">
      <c r="A220" s="15">
        <v>314</v>
      </c>
      <c r="B220" s="15">
        <v>40</v>
      </c>
      <c r="C220" s="19">
        <v>0.0004</v>
      </c>
      <c r="D220" s="19">
        <v>0.9959899999999998</v>
      </c>
      <c r="E220" s="18">
        <f>SUMIFS('Monte_Carlo'!$C$16:$C$257,'Monte_Carlo'!$A$16:$A$257,"&lt;=314")</f>
      </c>
    </row>
    <row r="221">
      <c r="A221" s="15">
        <v>315</v>
      </c>
      <c r="B221" s="15">
        <v>51</v>
      </c>
      <c r="C221" s="19">
        <v>0.00051</v>
      </c>
      <c r="D221" s="19">
        <v>0.9964999999999998</v>
      </c>
      <c r="E221" s="18">
        <f>SUMIFS('Monte_Carlo'!$C$16:$C$257,'Monte_Carlo'!$A$16:$A$257,"&lt;=315")</f>
      </c>
    </row>
    <row r="222">
      <c r="A222" s="15">
        <v>316</v>
      </c>
      <c r="B222" s="15">
        <v>30</v>
      </c>
      <c r="C222" s="19">
        <v>0.0003</v>
      </c>
      <c r="D222" s="19">
        <v>0.9967999999999998</v>
      </c>
      <c r="E222" s="18">
        <f>SUMIFS('Monte_Carlo'!$C$16:$C$257,'Monte_Carlo'!$A$16:$A$257,"&lt;=316")</f>
      </c>
    </row>
    <row r="223">
      <c r="A223" s="15">
        <v>317</v>
      </c>
      <c r="B223" s="15">
        <v>36</v>
      </c>
      <c r="C223" s="19">
        <v>0.00036</v>
      </c>
      <c r="D223" s="19">
        <v>0.9971599999999998</v>
      </c>
      <c r="E223" s="18">
        <f>SUMIFS('Monte_Carlo'!$C$16:$C$257,'Monte_Carlo'!$A$16:$A$257,"&lt;=317")</f>
      </c>
    </row>
    <row r="224">
      <c r="A224" s="15">
        <v>318</v>
      </c>
      <c r="B224" s="15">
        <v>31</v>
      </c>
      <c r="C224" s="19">
        <v>0.00031</v>
      </c>
      <c r="D224" s="19">
        <v>0.9974699999999999</v>
      </c>
      <c r="E224" s="18">
        <f>SUMIFS('Monte_Carlo'!$C$16:$C$257,'Monte_Carlo'!$A$16:$A$257,"&lt;=318")</f>
      </c>
    </row>
    <row r="225">
      <c r="A225" s="15">
        <v>319</v>
      </c>
      <c r="B225" s="15">
        <v>27</v>
      </c>
      <c r="C225" s="19">
        <v>0.00027</v>
      </c>
      <c r="D225" s="19">
        <v>0.9977399999999998</v>
      </c>
      <c r="E225" s="18">
        <f>SUMIFS('Monte_Carlo'!$C$16:$C$257,'Monte_Carlo'!$A$16:$A$257,"&lt;=319")</f>
      </c>
    </row>
    <row r="226">
      <c r="A226" s="15">
        <v>320</v>
      </c>
      <c r="B226" s="15">
        <v>26</v>
      </c>
      <c r="C226" s="19">
        <v>0.00026</v>
      </c>
      <c r="D226" s="19">
        <v>0.9979999999999999</v>
      </c>
      <c r="E226" s="18">
        <f>SUMIFS('Monte_Carlo'!$C$16:$C$257,'Monte_Carlo'!$A$16:$A$257,"&lt;=320")</f>
      </c>
    </row>
    <row r="227">
      <c r="A227" s="15">
        <v>321</v>
      </c>
      <c r="B227" s="15">
        <v>24</v>
      </c>
      <c r="C227" s="19">
        <v>0.00024</v>
      </c>
      <c r="D227" s="19">
        <v>0.9982399999999999</v>
      </c>
      <c r="E227" s="18">
        <f>SUMIFS('Monte_Carlo'!$C$16:$C$257,'Monte_Carlo'!$A$16:$A$257,"&lt;=321")</f>
      </c>
    </row>
    <row r="228">
      <c r="A228" s="15">
        <v>322</v>
      </c>
      <c r="B228" s="15">
        <v>18</v>
      </c>
      <c r="C228" s="19">
        <v>0.00018</v>
      </c>
      <c r="D228" s="19">
        <v>0.9984199999999999</v>
      </c>
      <c r="E228" s="18">
        <f>SUMIFS('Monte_Carlo'!$C$16:$C$257,'Monte_Carlo'!$A$16:$A$257,"&lt;=322")</f>
      </c>
    </row>
    <row r="229">
      <c r="A229" s="15">
        <v>323</v>
      </c>
      <c r="B229" s="15">
        <v>18</v>
      </c>
      <c r="C229" s="19">
        <v>0.00018</v>
      </c>
      <c r="D229" s="19">
        <v>0.9985999999999998</v>
      </c>
      <c r="E229" s="18">
        <f>SUMIFS('Monte_Carlo'!$C$16:$C$257,'Monte_Carlo'!$A$16:$A$257,"&lt;=323")</f>
      </c>
    </row>
    <row r="230">
      <c r="A230" s="15">
        <v>324</v>
      </c>
      <c r="B230" s="15">
        <v>15</v>
      </c>
      <c r="C230" s="19">
        <v>0.00015</v>
      </c>
      <c r="D230" s="19">
        <v>0.9987499999999998</v>
      </c>
      <c r="E230" s="18">
        <f>SUMIFS('Monte_Carlo'!$C$16:$C$257,'Monte_Carlo'!$A$16:$A$257,"&lt;=324")</f>
      </c>
    </row>
    <row r="231">
      <c r="A231" s="15">
        <v>325</v>
      </c>
      <c r="B231" s="15">
        <v>15</v>
      </c>
      <c r="C231" s="19">
        <v>0.00015</v>
      </c>
      <c r="D231" s="19">
        <v>0.9988999999999998</v>
      </c>
      <c r="E231" s="18">
        <f>SUMIFS('Monte_Carlo'!$C$16:$C$257,'Monte_Carlo'!$A$16:$A$257,"&lt;=325")</f>
      </c>
    </row>
    <row r="232">
      <c r="A232" s="15">
        <v>326</v>
      </c>
      <c r="B232" s="15">
        <v>8</v>
      </c>
      <c r="C232" s="19">
        <v>0.00008</v>
      </c>
      <c r="D232" s="19">
        <v>0.9989799999999998</v>
      </c>
      <c r="E232" s="18">
        <f>SUMIFS('Monte_Carlo'!$C$16:$C$257,'Monte_Carlo'!$A$16:$A$257,"&lt;=326")</f>
      </c>
    </row>
    <row r="233">
      <c r="A233" s="15">
        <v>327</v>
      </c>
      <c r="B233" s="15">
        <v>10</v>
      </c>
      <c r="C233" s="19">
        <v>0.0001</v>
      </c>
      <c r="D233" s="19">
        <v>0.9990799999999997</v>
      </c>
      <c r="E233" s="18">
        <f>SUMIFS('Monte_Carlo'!$C$16:$C$257,'Monte_Carlo'!$A$16:$A$257,"&lt;=327")</f>
      </c>
    </row>
    <row r="234">
      <c r="A234" s="15">
        <v>328</v>
      </c>
      <c r="B234" s="15">
        <v>10</v>
      </c>
      <c r="C234" s="19">
        <v>0.0001</v>
      </c>
      <c r="D234" s="19">
        <v>0.9991799999999997</v>
      </c>
      <c r="E234" s="18">
        <f>SUMIFS('Monte_Carlo'!$C$16:$C$257,'Monte_Carlo'!$A$16:$A$257,"&lt;=328")</f>
      </c>
    </row>
    <row r="235">
      <c r="A235" s="15">
        <v>329</v>
      </c>
      <c r="B235" s="15">
        <v>13</v>
      </c>
      <c r="C235" s="19">
        <v>0.00013</v>
      </c>
      <c r="D235" s="19">
        <v>0.9993099999999997</v>
      </c>
      <c r="E235" s="18">
        <f>SUMIFS('Monte_Carlo'!$C$16:$C$257,'Monte_Carlo'!$A$16:$A$257,"&lt;=329")</f>
      </c>
    </row>
    <row r="236">
      <c r="A236" s="15">
        <v>330</v>
      </c>
      <c r="B236" s="15">
        <v>8</v>
      </c>
      <c r="C236" s="19">
        <v>0.00008</v>
      </c>
      <c r="D236" s="19">
        <v>0.9993899999999997</v>
      </c>
      <c r="E236" s="18">
        <f>SUMIFS('Monte_Carlo'!$C$16:$C$257,'Monte_Carlo'!$A$16:$A$257,"&lt;=330")</f>
      </c>
    </row>
    <row r="237">
      <c r="A237" s="15">
        <v>331</v>
      </c>
      <c r="B237" s="15">
        <v>6</v>
      </c>
      <c r="C237" s="19">
        <v>0.00006</v>
      </c>
      <c r="D237" s="19">
        <v>0.9994499999999996</v>
      </c>
      <c r="E237" s="18">
        <f>SUMIFS('Monte_Carlo'!$C$16:$C$257,'Monte_Carlo'!$A$16:$A$257,"&lt;=331")</f>
      </c>
    </row>
    <row r="238">
      <c r="A238" s="15">
        <v>332</v>
      </c>
      <c r="B238" s="15">
        <v>8</v>
      </c>
      <c r="C238" s="19">
        <v>0.00008</v>
      </c>
      <c r="D238" s="19">
        <v>0.9995299999999996</v>
      </c>
      <c r="E238" s="18">
        <f>SUMIFS('Monte_Carlo'!$C$16:$C$257,'Monte_Carlo'!$A$16:$A$257,"&lt;=332")</f>
      </c>
    </row>
    <row r="239">
      <c r="A239" s="15">
        <v>333</v>
      </c>
      <c r="B239" s="15">
        <v>4</v>
      </c>
      <c r="C239" s="19">
        <v>0.00004</v>
      </c>
      <c r="D239" s="19">
        <v>0.9995699999999996</v>
      </c>
      <c r="E239" s="18">
        <f>SUMIFS('Monte_Carlo'!$C$16:$C$257,'Monte_Carlo'!$A$16:$A$257,"&lt;=333")</f>
      </c>
    </row>
    <row r="240">
      <c r="A240" s="15">
        <v>334</v>
      </c>
      <c r="B240" s="15">
        <v>7</v>
      </c>
      <c r="C240" s="19">
        <v>0.00007</v>
      </c>
      <c r="D240" s="19">
        <v>0.9996399999999996</v>
      </c>
      <c r="E240" s="18">
        <f>SUMIFS('Monte_Carlo'!$C$16:$C$257,'Monte_Carlo'!$A$16:$A$257,"&lt;=334")</f>
      </c>
    </row>
    <row r="241">
      <c r="A241" s="15">
        <v>335</v>
      </c>
      <c r="B241" s="15">
        <v>5</v>
      </c>
      <c r="C241" s="19">
        <v>0.00005</v>
      </c>
      <c r="D241" s="19">
        <v>0.9996899999999996</v>
      </c>
      <c r="E241" s="18">
        <f>SUMIFS('Monte_Carlo'!$C$16:$C$257,'Monte_Carlo'!$A$16:$A$257,"&lt;=335")</f>
      </c>
    </row>
    <row r="242">
      <c r="A242" s="15">
        <v>336</v>
      </c>
      <c r="B242" s="15">
        <v>3</v>
      </c>
      <c r="C242" s="19">
        <v>0.00003</v>
      </c>
      <c r="D242" s="19">
        <v>0.9997199999999996</v>
      </c>
      <c r="E242" s="18">
        <f>SUMIFS('Monte_Carlo'!$C$16:$C$257,'Monte_Carlo'!$A$16:$A$257,"&lt;=336")</f>
      </c>
    </row>
    <row r="243">
      <c r="A243" s="15">
        <v>337</v>
      </c>
      <c r="B243" s="15">
        <v>3</v>
      </c>
      <c r="C243" s="19">
        <v>0.00003</v>
      </c>
      <c r="D243" s="19">
        <v>0.9997499999999996</v>
      </c>
      <c r="E243" s="18">
        <f>SUMIFS('Monte_Carlo'!$C$16:$C$257,'Monte_Carlo'!$A$16:$A$257,"&lt;=337")</f>
      </c>
    </row>
    <row r="244">
      <c r="A244" s="15">
        <v>338</v>
      </c>
      <c r="B244" s="15">
        <v>4</v>
      </c>
      <c r="C244" s="19">
        <v>0.00004</v>
      </c>
      <c r="D244" s="19">
        <v>0.9997899999999996</v>
      </c>
      <c r="E244" s="18">
        <f>SUMIFS('Monte_Carlo'!$C$16:$C$257,'Monte_Carlo'!$A$16:$A$257,"&lt;=338")</f>
      </c>
    </row>
    <row r="245">
      <c r="A245" s="15">
        <v>339</v>
      </c>
      <c r="B245" s="15">
        <v>3</v>
      </c>
      <c r="C245" s="19">
        <v>0.00003</v>
      </c>
      <c r="D245" s="19">
        <v>0.9998199999999996</v>
      </c>
      <c r="E245" s="18">
        <f>SUMIFS('Monte_Carlo'!$C$16:$C$257,'Monte_Carlo'!$A$16:$A$257,"&lt;=339")</f>
      </c>
    </row>
    <row r="246">
      <c r="A246" s="15">
        <v>340</v>
      </c>
      <c r="B246" s="15">
        <v>4</v>
      </c>
      <c r="C246" s="19">
        <v>0.00004</v>
      </c>
      <c r="D246" s="19">
        <v>0.9998599999999996</v>
      </c>
      <c r="E246" s="18">
        <f>SUMIFS('Monte_Carlo'!$C$16:$C$257,'Monte_Carlo'!$A$16:$A$257,"&lt;=340")</f>
      </c>
    </row>
    <row r="247">
      <c r="A247" s="15">
        <v>341</v>
      </c>
      <c r="B247" s="15">
        <v>1</v>
      </c>
      <c r="C247" s="19">
        <v>0.00001</v>
      </c>
      <c r="D247" s="19">
        <v>0.9998699999999996</v>
      </c>
      <c r="E247" s="18">
        <f>SUMIFS('Monte_Carlo'!$C$16:$C$257,'Monte_Carlo'!$A$16:$A$257,"&lt;=341")</f>
      </c>
    </row>
    <row r="248">
      <c r="A248" s="15">
        <v>342</v>
      </c>
      <c r="B248" s="15">
        <v>3</v>
      </c>
      <c r="C248" s="19">
        <v>0.00003</v>
      </c>
      <c r="D248" s="19">
        <v>0.9998999999999996</v>
      </c>
      <c r="E248" s="18">
        <f>SUMIFS('Monte_Carlo'!$C$16:$C$257,'Monte_Carlo'!$A$16:$A$257,"&lt;=342")</f>
      </c>
    </row>
    <row r="249">
      <c r="A249" s="15">
        <v>343</v>
      </c>
      <c r="B249" s="15">
        <v>2</v>
      </c>
      <c r="C249" s="19">
        <v>0.00002</v>
      </c>
      <c r="D249" s="19">
        <v>0.9999199999999996</v>
      </c>
      <c r="E249" s="18">
        <f>SUMIFS('Monte_Carlo'!$C$16:$C$257,'Monte_Carlo'!$A$16:$A$257,"&lt;=343")</f>
      </c>
    </row>
    <row r="250">
      <c r="A250" s="15">
        <v>344</v>
      </c>
      <c r="B250" s="15">
        <v>1</v>
      </c>
      <c r="C250" s="19">
        <v>0.00001</v>
      </c>
      <c r="D250" s="19">
        <v>0.9999299999999995</v>
      </c>
      <c r="E250" s="18">
        <f>SUMIFS('Monte_Carlo'!$C$16:$C$257,'Monte_Carlo'!$A$16:$A$257,"&lt;=344")</f>
      </c>
    </row>
    <row r="251">
      <c r="A251" s="15">
        <v>346</v>
      </c>
      <c r="B251" s="15">
        <v>1</v>
      </c>
      <c r="C251" s="19">
        <v>0.00001</v>
      </c>
      <c r="D251" s="19">
        <v>0.9999399999999995</v>
      </c>
      <c r="E251" s="18">
        <f>SUMIFS('Monte_Carlo'!$C$16:$C$257,'Monte_Carlo'!$A$16:$A$257,"&lt;=346")</f>
      </c>
    </row>
    <row r="252">
      <c r="A252" s="15">
        <v>347</v>
      </c>
      <c r="B252" s="15">
        <v>1</v>
      </c>
      <c r="C252" s="19">
        <v>0.00001</v>
      </c>
      <c r="D252" s="19">
        <v>0.9999499999999995</v>
      </c>
      <c r="E252" s="18">
        <f>SUMIFS('Monte_Carlo'!$C$16:$C$257,'Monte_Carlo'!$A$16:$A$257,"&lt;=347")</f>
      </c>
    </row>
    <row r="253">
      <c r="A253" s="15">
        <v>348</v>
      </c>
      <c r="B253" s="15">
        <v>1</v>
      </c>
      <c r="C253" s="19">
        <v>0.00001</v>
      </c>
      <c r="D253" s="19">
        <v>0.9999599999999994</v>
      </c>
      <c r="E253" s="18">
        <f>SUMIFS('Monte_Carlo'!$C$16:$C$257,'Monte_Carlo'!$A$16:$A$257,"&lt;=348")</f>
      </c>
    </row>
    <row r="254">
      <c r="A254" s="15">
        <v>355</v>
      </c>
      <c r="B254" s="15">
        <v>1</v>
      </c>
      <c r="C254" s="19">
        <v>0.00001</v>
      </c>
      <c r="D254" s="19">
        <v>0.9999699999999994</v>
      </c>
      <c r="E254" s="18">
        <f>SUMIFS('Monte_Carlo'!$C$16:$C$257,'Monte_Carlo'!$A$16:$A$257,"&lt;=355")</f>
      </c>
    </row>
    <row r="255">
      <c r="A255" s="15">
        <v>358</v>
      </c>
      <c r="B255" s="15">
        <v>1</v>
      </c>
      <c r="C255" s="19">
        <v>0.00001</v>
      </c>
      <c r="D255" s="19">
        <v>0.9999799999999993</v>
      </c>
      <c r="E255" s="18">
        <f>SUMIFS('Monte_Carlo'!$C$16:$C$257,'Monte_Carlo'!$A$16:$A$257,"&lt;=358")</f>
      </c>
    </row>
    <row r="256">
      <c r="A256" s="15">
        <v>367</v>
      </c>
      <c r="B256" s="15">
        <v>1</v>
      </c>
      <c r="C256" s="19">
        <v>0.00001</v>
      </c>
      <c r="D256" s="19">
        <v>0.9999899999999993</v>
      </c>
      <c r="E256" s="18">
        <f>SUMIFS('Monte_Carlo'!$C$16:$C$257,'Monte_Carlo'!$A$16:$A$257,"&lt;=367")</f>
      </c>
    </row>
    <row r="257">
      <c r="A257" s="15">
        <v>383</v>
      </c>
      <c r="B257" s="15">
        <v>1</v>
      </c>
      <c r="C257" s="19">
        <v>0.00001</v>
      </c>
      <c r="D257" s="19">
        <v>0.9999999999999992</v>
      </c>
      <c r="E257" s="18">
        <f>SUMIFS('Monte_Carlo'!$C$16:$C$257,'Monte_Carlo'!$A$16:$A$257,"&lt;=383")</f>
      </c>
    </row>
  </sheetData>
  <hyperlinks>
    <hyperlink ref="A16" r:id="rId1"/>
    <hyperlink ref="B16" r:id="rId2"/>
    <hyperlink ref="C16" r:id="rId3"/>
    <hyperlink ref="D16" r:id="rId4"/>
    <hyperlink ref="A17" r:id="rId5"/>
    <hyperlink ref="B17" r:id="rId6"/>
    <hyperlink ref="C17" r:id="rId7"/>
    <hyperlink ref="D17" r:id="rId8"/>
    <hyperlink ref="A18" r:id="rId9"/>
    <hyperlink ref="B18" r:id="rId10"/>
    <hyperlink ref="C18" r:id="rId11"/>
    <hyperlink ref="D18" r:id="rId12"/>
    <hyperlink ref="A19" r:id="rId13"/>
    <hyperlink ref="B19" r:id="rId14"/>
    <hyperlink ref="C19" r:id="rId15"/>
    <hyperlink ref="D19" r:id="rId16"/>
    <hyperlink ref="A20" r:id="rId17"/>
    <hyperlink ref="B20" r:id="rId18"/>
    <hyperlink ref="C20" r:id="rId19"/>
    <hyperlink ref="D20" r:id="rId20"/>
    <hyperlink ref="A21" r:id="rId21"/>
    <hyperlink ref="B21" r:id="rId22"/>
    <hyperlink ref="C21" r:id="rId23"/>
    <hyperlink ref="D21" r:id="rId24"/>
    <hyperlink ref="A22" r:id="rId25"/>
    <hyperlink ref="B22" r:id="rId26"/>
    <hyperlink ref="C22" r:id="rId27"/>
    <hyperlink ref="D22" r:id="rId28"/>
    <hyperlink ref="A23" r:id="rId29"/>
    <hyperlink ref="B23" r:id="rId30"/>
    <hyperlink ref="C23" r:id="rId31"/>
    <hyperlink ref="D23" r:id="rId32"/>
    <hyperlink ref="A24" r:id="rId33"/>
    <hyperlink ref="B24" r:id="rId34"/>
    <hyperlink ref="C24" r:id="rId35"/>
    <hyperlink ref="D24" r:id="rId36"/>
    <hyperlink ref="A25" r:id="rId37"/>
    <hyperlink ref="B25" r:id="rId38"/>
    <hyperlink ref="C25" r:id="rId39"/>
    <hyperlink ref="D25" r:id="rId40"/>
    <hyperlink ref="A26" r:id="rId41"/>
    <hyperlink ref="B26" r:id="rId42"/>
    <hyperlink ref="C26" r:id="rId43"/>
    <hyperlink ref="D26" r:id="rId44"/>
    <hyperlink ref="A27" r:id="rId45"/>
    <hyperlink ref="B27" r:id="rId46"/>
    <hyperlink ref="C27" r:id="rId47"/>
    <hyperlink ref="D27" r:id="rId48"/>
    <hyperlink ref="A28" r:id="rId49"/>
    <hyperlink ref="B28" r:id="rId50"/>
    <hyperlink ref="C28" r:id="rId51"/>
    <hyperlink ref="D28" r:id="rId52"/>
    <hyperlink ref="A29" r:id="rId53"/>
    <hyperlink ref="B29" r:id="rId54"/>
    <hyperlink ref="C29" r:id="rId55"/>
    <hyperlink ref="D29" r:id="rId56"/>
    <hyperlink ref="A30" r:id="rId57"/>
    <hyperlink ref="B30" r:id="rId58"/>
    <hyperlink ref="C30" r:id="rId59"/>
    <hyperlink ref="D30" r:id="rId60"/>
    <hyperlink ref="A31" r:id="rId61"/>
    <hyperlink ref="B31" r:id="rId62"/>
    <hyperlink ref="C31" r:id="rId63"/>
    <hyperlink ref="D31" r:id="rId64"/>
    <hyperlink ref="A32" r:id="rId65"/>
    <hyperlink ref="B32" r:id="rId66"/>
    <hyperlink ref="C32" r:id="rId67"/>
    <hyperlink ref="D32" r:id="rId68"/>
    <hyperlink ref="A33" r:id="rId69"/>
    <hyperlink ref="B33" r:id="rId70"/>
    <hyperlink ref="C33" r:id="rId71"/>
    <hyperlink ref="D33" r:id="rId72"/>
    <hyperlink ref="A34" r:id="rId73"/>
    <hyperlink ref="B34" r:id="rId74"/>
    <hyperlink ref="C34" r:id="rId75"/>
    <hyperlink ref="D34" r:id="rId76"/>
    <hyperlink ref="A35" r:id="rId77"/>
    <hyperlink ref="B35" r:id="rId78"/>
    <hyperlink ref="C35" r:id="rId79"/>
    <hyperlink ref="D35" r:id="rId80"/>
    <hyperlink ref="A36" r:id="rId81"/>
    <hyperlink ref="B36" r:id="rId82"/>
    <hyperlink ref="C36" r:id="rId83"/>
    <hyperlink ref="D36" r:id="rId84"/>
    <hyperlink ref="A37" r:id="rId85"/>
    <hyperlink ref="B37" r:id="rId86"/>
    <hyperlink ref="C37" r:id="rId87"/>
    <hyperlink ref="D37" r:id="rId88"/>
    <hyperlink ref="A38" r:id="rId89"/>
    <hyperlink ref="B38" r:id="rId90"/>
    <hyperlink ref="C38" r:id="rId91"/>
    <hyperlink ref="D38" r:id="rId92"/>
    <hyperlink ref="A39" r:id="rId93"/>
    <hyperlink ref="B39" r:id="rId94"/>
    <hyperlink ref="C39" r:id="rId95"/>
    <hyperlink ref="D39" r:id="rId96"/>
    <hyperlink ref="A40" r:id="rId97"/>
    <hyperlink ref="B40" r:id="rId98"/>
    <hyperlink ref="C40" r:id="rId99"/>
    <hyperlink ref="D40" r:id="rId100"/>
    <hyperlink ref="A41" r:id="rId101"/>
    <hyperlink ref="B41" r:id="rId102"/>
    <hyperlink ref="C41" r:id="rId103"/>
    <hyperlink ref="D41" r:id="rId104"/>
    <hyperlink ref="A42" r:id="rId105"/>
    <hyperlink ref="B42" r:id="rId106"/>
    <hyperlink ref="C42" r:id="rId107"/>
    <hyperlink ref="D42" r:id="rId108"/>
    <hyperlink ref="A43" r:id="rId109"/>
    <hyperlink ref="B43" r:id="rId110"/>
    <hyperlink ref="C43" r:id="rId111"/>
    <hyperlink ref="D43" r:id="rId112"/>
    <hyperlink ref="A44" r:id="rId113"/>
    <hyperlink ref="B44" r:id="rId114"/>
    <hyperlink ref="C44" r:id="rId115"/>
    <hyperlink ref="D44" r:id="rId116"/>
    <hyperlink ref="A45" r:id="rId117"/>
    <hyperlink ref="B45" r:id="rId118"/>
    <hyperlink ref="C45" r:id="rId119"/>
    <hyperlink ref="D45" r:id="rId120"/>
    <hyperlink ref="A46" r:id="rId121"/>
    <hyperlink ref="B46" r:id="rId122"/>
    <hyperlink ref="C46" r:id="rId123"/>
    <hyperlink ref="D46" r:id="rId124"/>
    <hyperlink ref="A47" r:id="rId125"/>
    <hyperlink ref="B47" r:id="rId126"/>
    <hyperlink ref="C47" r:id="rId127"/>
    <hyperlink ref="D47" r:id="rId128"/>
    <hyperlink ref="A48" r:id="rId129"/>
    <hyperlink ref="B48" r:id="rId130"/>
    <hyperlink ref="C48" r:id="rId131"/>
    <hyperlink ref="D48" r:id="rId132"/>
    <hyperlink ref="A49" r:id="rId133"/>
    <hyperlink ref="B49" r:id="rId134"/>
    <hyperlink ref="C49" r:id="rId135"/>
    <hyperlink ref="D49" r:id="rId136"/>
    <hyperlink ref="A50" r:id="rId137"/>
    <hyperlink ref="B50" r:id="rId138"/>
    <hyperlink ref="C50" r:id="rId139"/>
    <hyperlink ref="D50" r:id="rId140"/>
    <hyperlink ref="A51" r:id="rId141"/>
    <hyperlink ref="B51" r:id="rId142"/>
    <hyperlink ref="C51" r:id="rId143"/>
    <hyperlink ref="D51" r:id="rId144"/>
    <hyperlink ref="A52" r:id="rId145"/>
    <hyperlink ref="B52" r:id="rId146"/>
    <hyperlink ref="C52" r:id="rId147"/>
    <hyperlink ref="D52" r:id="rId148"/>
    <hyperlink ref="A53" r:id="rId149"/>
    <hyperlink ref="B53" r:id="rId150"/>
    <hyperlink ref="C53" r:id="rId151"/>
    <hyperlink ref="D53" r:id="rId152"/>
    <hyperlink ref="A54" r:id="rId153"/>
    <hyperlink ref="B54" r:id="rId154"/>
    <hyperlink ref="C54" r:id="rId155"/>
    <hyperlink ref="D54" r:id="rId156"/>
    <hyperlink ref="A55" r:id="rId157"/>
    <hyperlink ref="B55" r:id="rId158"/>
    <hyperlink ref="C55" r:id="rId159"/>
    <hyperlink ref="D55" r:id="rId160"/>
    <hyperlink ref="A56" r:id="rId161"/>
    <hyperlink ref="B56" r:id="rId162"/>
    <hyperlink ref="C56" r:id="rId163"/>
    <hyperlink ref="D56" r:id="rId164"/>
    <hyperlink ref="A57" r:id="rId165"/>
    <hyperlink ref="B57" r:id="rId166"/>
    <hyperlink ref="C57" r:id="rId167"/>
    <hyperlink ref="D57" r:id="rId168"/>
    <hyperlink ref="A58" r:id="rId169"/>
    <hyperlink ref="B58" r:id="rId170"/>
    <hyperlink ref="C58" r:id="rId171"/>
    <hyperlink ref="D58" r:id="rId172"/>
    <hyperlink ref="A59" r:id="rId173"/>
    <hyperlink ref="B59" r:id="rId174"/>
    <hyperlink ref="C59" r:id="rId175"/>
    <hyperlink ref="D59" r:id="rId176"/>
    <hyperlink ref="A60" r:id="rId177"/>
    <hyperlink ref="B60" r:id="rId178"/>
    <hyperlink ref="C60" r:id="rId179"/>
    <hyperlink ref="D60" r:id="rId180"/>
    <hyperlink ref="A61" r:id="rId181"/>
    <hyperlink ref="B61" r:id="rId182"/>
    <hyperlink ref="C61" r:id="rId183"/>
    <hyperlink ref="D61" r:id="rId184"/>
    <hyperlink ref="A62" r:id="rId185"/>
    <hyperlink ref="B62" r:id="rId186"/>
    <hyperlink ref="C62" r:id="rId187"/>
    <hyperlink ref="D62" r:id="rId188"/>
    <hyperlink ref="A63" r:id="rId189"/>
    <hyperlink ref="B63" r:id="rId190"/>
    <hyperlink ref="C63" r:id="rId191"/>
    <hyperlink ref="D63" r:id="rId192"/>
    <hyperlink ref="A64" r:id="rId193"/>
    <hyperlink ref="B64" r:id="rId194"/>
    <hyperlink ref="C64" r:id="rId195"/>
    <hyperlink ref="D64" r:id="rId196"/>
    <hyperlink ref="A65" r:id="rId197"/>
    <hyperlink ref="B65" r:id="rId198"/>
    <hyperlink ref="C65" r:id="rId199"/>
    <hyperlink ref="D65" r:id="rId200"/>
    <hyperlink ref="A66" r:id="rId201"/>
    <hyperlink ref="B66" r:id="rId202"/>
    <hyperlink ref="C66" r:id="rId203"/>
    <hyperlink ref="D66" r:id="rId204"/>
    <hyperlink ref="A67" r:id="rId205"/>
    <hyperlink ref="B67" r:id="rId206"/>
    <hyperlink ref="C67" r:id="rId207"/>
    <hyperlink ref="D67" r:id="rId208"/>
    <hyperlink ref="A68" r:id="rId209"/>
    <hyperlink ref="B68" r:id="rId210"/>
    <hyperlink ref="C68" r:id="rId211"/>
    <hyperlink ref="D68" r:id="rId212"/>
    <hyperlink ref="A69" r:id="rId213"/>
    <hyperlink ref="B69" r:id="rId214"/>
    <hyperlink ref="C69" r:id="rId215"/>
    <hyperlink ref="D69" r:id="rId216"/>
    <hyperlink ref="A70" r:id="rId217"/>
    <hyperlink ref="B70" r:id="rId218"/>
    <hyperlink ref="C70" r:id="rId219"/>
    <hyperlink ref="D70" r:id="rId220"/>
    <hyperlink ref="A71" r:id="rId221"/>
    <hyperlink ref="B71" r:id="rId222"/>
    <hyperlink ref="C71" r:id="rId223"/>
    <hyperlink ref="D71" r:id="rId224"/>
    <hyperlink ref="A72" r:id="rId225"/>
    <hyperlink ref="B72" r:id="rId226"/>
    <hyperlink ref="C72" r:id="rId227"/>
    <hyperlink ref="D72" r:id="rId228"/>
    <hyperlink ref="A73" r:id="rId229"/>
    <hyperlink ref="B73" r:id="rId230"/>
    <hyperlink ref="C73" r:id="rId231"/>
    <hyperlink ref="D73" r:id="rId232"/>
    <hyperlink ref="A74" r:id="rId233"/>
    <hyperlink ref="B74" r:id="rId234"/>
    <hyperlink ref="C74" r:id="rId235"/>
    <hyperlink ref="D74" r:id="rId236"/>
    <hyperlink ref="A75" r:id="rId237"/>
    <hyperlink ref="B75" r:id="rId238"/>
    <hyperlink ref="C75" r:id="rId239"/>
    <hyperlink ref="D75" r:id="rId240"/>
    <hyperlink ref="A76" r:id="rId241"/>
    <hyperlink ref="B76" r:id="rId242"/>
    <hyperlink ref="C76" r:id="rId243"/>
    <hyperlink ref="D76" r:id="rId244"/>
    <hyperlink ref="A77" r:id="rId245"/>
    <hyperlink ref="B77" r:id="rId246"/>
    <hyperlink ref="C77" r:id="rId247"/>
    <hyperlink ref="D77" r:id="rId248"/>
    <hyperlink ref="A78" r:id="rId249"/>
    <hyperlink ref="B78" r:id="rId250"/>
    <hyperlink ref="C78" r:id="rId251"/>
    <hyperlink ref="D78" r:id="rId252"/>
    <hyperlink ref="A79" r:id="rId253"/>
    <hyperlink ref="B79" r:id="rId254"/>
    <hyperlink ref="C79" r:id="rId255"/>
    <hyperlink ref="D79" r:id="rId256"/>
    <hyperlink ref="A80" r:id="rId257"/>
    <hyperlink ref="B80" r:id="rId258"/>
    <hyperlink ref="C80" r:id="rId259"/>
    <hyperlink ref="D80" r:id="rId260"/>
    <hyperlink ref="A81" r:id="rId261"/>
    <hyperlink ref="B81" r:id="rId262"/>
    <hyperlink ref="C81" r:id="rId263"/>
    <hyperlink ref="D81" r:id="rId264"/>
    <hyperlink ref="A82" r:id="rId265"/>
    <hyperlink ref="B82" r:id="rId266"/>
    <hyperlink ref="C82" r:id="rId267"/>
    <hyperlink ref="D82" r:id="rId268"/>
    <hyperlink ref="A83" r:id="rId269"/>
    <hyperlink ref="B83" r:id="rId270"/>
    <hyperlink ref="C83" r:id="rId271"/>
    <hyperlink ref="D83" r:id="rId272"/>
    <hyperlink ref="A84" r:id="rId273"/>
    <hyperlink ref="B84" r:id="rId274"/>
    <hyperlink ref="C84" r:id="rId275"/>
    <hyperlink ref="D84" r:id="rId276"/>
    <hyperlink ref="A85" r:id="rId277"/>
    <hyperlink ref="B85" r:id="rId278"/>
    <hyperlink ref="C85" r:id="rId279"/>
    <hyperlink ref="D85" r:id="rId280"/>
    <hyperlink ref="A86" r:id="rId281"/>
    <hyperlink ref="B86" r:id="rId282"/>
    <hyperlink ref="C86" r:id="rId283"/>
    <hyperlink ref="D86" r:id="rId284"/>
    <hyperlink ref="A87" r:id="rId285"/>
    <hyperlink ref="B87" r:id="rId286"/>
    <hyperlink ref="C87" r:id="rId287"/>
    <hyperlink ref="D87" r:id="rId288"/>
    <hyperlink ref="A88" r:id="rId289"/>
    <hyperlink ref="B88" r:id="rId290"/>
    <hyperlink ref="C88" r:id="rId291"/>
    <hyperlink ref="D88" r:id="rId292"/>
    <hyperlink ref="A89" r:id="rId293"/>
    <hyperlink ref="B89" r:id="rId294"/>
    <hyperlink ref="C89" r:id="rId295"/>
    <hyperlink ref="D89" r:id="rId296"/>
    <hyperlink ref="A90" r:id="rId297"/>
    <hyperlink ref="B90" r:id="rId298"/>
    <hyperlink ref="C90" r:id="rId299"/>
    <hyperlink ref="D90" r:id="rId300"/>
    <hyperlink ref="A91" r:id="rId301"/>
    <hyperlink ref="B91" r:id="rId302"/>
    <hyperlink ref="C91" r:id="rId303"/>
    <hyperlink ref="D91" r:id="rId304"/>
    <hyperlink ref="A92" r:id="rId305"/>
    <hyperlink ref="B92" r:id="rId306"/>
    <hyperlink ref="C92" r:id="rId307"/>
    <hyperlink ref="D92" r:id="rId308"/>
    <hyperlink ref="A93" r:id="rId309"/>
    <hyperlink ref="B93" r:id="rId310"/>
    <hyperlink ref="C93" r:id="rId311"/>
    <hyperlink ref="D93" r:id="rId312"/>
    <hyperlink ref="A94" r:id="rId313"/>
    <hyperlink ref="B94" r:id="rId314"/>
    <hyperlink ref="C94" r:id="rId315"/>
    <hyperlink ref="D94" r:id="rId316"/>
    <hyperlink ref="A95" r:id="rId317"/>
    <hyperlink ref="B95" r:id="rId318"/>
    <hyperlink ref="C95" r:id="rId319"/>
    <hyperlink ref="D95" r:id="rId320"/>
    <hyperlink ref="A96" r:id="rId321"/>
    <hyperlink ref="B96" r:id="rId322"/>
    <hyperlink ref="C96" r:id="rId323"/>
    <hyperlink ref="D96" r:id="rId324"/>
    <hyperlink ref="A97" r:id="rId325"/>
    <hyperlink ref="B97" r:id="rId326"/>
    <hyperlink ref="C97" r:id="rId327"/>
    <hyperlink ref="D97" r:id="rId328"/>
    <hyperlink ref="A98" r:id="rId329"/>
    <hyperlink ref="B98" r:id="rId330"/>
    <hyperlink ref="C98" r:id="rId331"/>
    <hyperlink ref="D98" r:id="rId332"/>
    <hyperlink ref="A99" r:id="rId333"/>
    <hyperlink ref="B99" r:id="rId334"/>
    <hyperlink ref="C99" r:id="rId335"/>
    <hyperlink ref="D99" r:id="rId336"/>
    <hyperlink ref="A100" r:id="rId337"/>
    <hyperlink ref="B100" r:id="rId338"/>
    <hyperlink ref="C100" r:id="rId339"/>
    <hyperlink ref="D100" r:id="rId340"/>
    <hyperlink ref="A101" r:id="rId341"/>
    <hyperlink ref="B101" r:id="rId342"/>
    <hyperlink ref="C101" r:id="rId343"/>
    <hyperlink ref="D101" r:id="rId344"/>
    <hyperlink ref="A102" r:id="rId345"/>
    <hyperlink ref="B102" r:id="rId346"/>
    <hyperlink ref="C102" r:id="rId347"/>
    <hyperlink ref="D102" r:id="rId348"/>
    <hyperlink ref="A103" r:id="rId349"/>
    <hyperlink ref="B103" r:id="rId350"/>
    <hyperlink ref="C103" r:id="rId351"/>
    <hyperlink ref="D103" r:id="rId352"/>
    <hyperlink ref="A104" r:id="rId353"/>
    <hyperlink ref="B104" r:id="rId354"/>
    <hyperlink ref="C104" r:id="rId355"/>
    <hyperlink ref="D104" r:id="rId356"/>
    <hyperlink ref="A105" r:id="rId357"/>
    <hyperlink ref="B105" r:id="rId358"/>
    <hyperlink ref="C105" r:id="rId359"/>
    <hyperlink ref="D105" r:id="rId360"/>
    <hyperlink ref="A106" r:id="rId361"/>
    <hyperlink ref="B106" r:id="rId362"/>
    <hyperlink ref="C106" r:id="rId363"/>
    <hyperlink ref="D106" r:id="rId364"/>
    <hyperlink ref="A107" r:id="rId365"/>
    <hyperlink ref="B107" r:id="rId366"/>
    <hyperlink ref="C107" r:id="rId367"/>
    <hyperlink ref="D107" r:id="rId368"/>
    <hyperlink ref="A108" r:id="rId369"/>
    <hyperlink ref="B108" r:id="rId370"/>
    <hyperlink ref="C108" r:id="rId371"/>
    <hyperlink ref="D108" r:id="rId372"/>
    <hyperlink ref="A109" r:id="rId373"/>
    <hyperlink ref="B109" r:id="rId374"/>
    <hyperlink ref="C109" r:id="rId375"/>
    <hyperlink ref="D109" r:id="rId376"/>
    <hyperlink ref="A110" r:id="rId377"/>
    <hyperlink ref="B110" r:id="rId378"/>
    <hyperlink ref="C110" r:id="rId379"/>
    <hyperlink ref="D110" r:id="rId380"/>
    <hyperlink ref="A111" r:id="rId381"/>
    <hyperlink ref="B111" r:id="rId382"/>
    <hyperlink ref="C111" r:id="rId383"/>
    <hyperlink ref="D111" r:id="rId384"/>
    <hyperlink ref="A112" r:id="rId385"/>
    <hyperlink ref="B112" r:id="rId386"/>
    <hyperlink ref="C112" r:id="rId387"/>
    <hyperlink ref="D112" r:id="rId388"/>
    <hyperlink ref="A113" r:id="rId389"/>
    <hyperlink ref="B113" r:id="rId390"/>
    <hyperlink ref="C113" r:id="rId391"/>
    <hyperlink ref="D113" r:id="rId392"/>
    <hyperlink ref="A114" r:id="rId393"/>
    <hyperlink ref="B114" r:id="rId394"/>
    <hyperlink ref="C114" r:id="rId395"/>
    <hyperlink ref="D114" r:id="rId396"/>
    <hyperlink ref="A115" r:id="rId397"/>
    <hyperlink ref="B115" r:id="rId398"/>
    <hyperlink ref="C115" r:id="rId399"/>
    <hyperlink ref="D115" r:id="rId400"/>
    <hyperlink ref="A116" r:id="rId401"/>
    <hyperlink ref="B116" r:id="rId402"/>
    <hyperlink ref="C116" r:id="rId403"/>
    <hyperlink ref="D116" r:id="rId404"/>
    <hyperlink ref="A117" r:id="rId405"/>
    <hyperlink ref="B117" r:id="rId406"/>
    <hyperlink ref="C117" r:id="rId407"/>
    <hyperlink ref="D117" r:id="rId408"/>
    <hyperlink ref="A118" r:id="rId409"/>
    <hyperlink ref="B118" r:id="rId410"/>
    <hyperlink ref="C118" r:id="rId411"/>
    <hyperlink ref="D118" r:id="rId412"/>
    <hyperlink ref="A119" r:id="rId413"/>
    <hyperlink ref="B119" r:id="rId414"/>
    <hyperlink ref="C119" r:id="rId415"/>
    <hyperlink ref="D119" r:id="rId416"/>
    <hyperlink ref="A120" r:id="rId417"/>
    <hyperlink ref="B120" r:id="rId418"/>
    <hyperlink ref="C120" r:id="rId419"/>
    <hyperlink ref="D120" r:id="rId420"/>
    <hyperlink ref="A121" r:id="rId421"/>
    <hyperlink ref="B121" r:id="rId422"/>
    <hyperlink ref="C121" r:id="rId423"/>
    <hyperlink ref="D121" r:id="rId424"/>
    <hyperlink ref="A122" r:id="rId425"/>
    <hyperlink ref="B122" r:id="rId426"/>
    <hyperlink ref="C122" r:id="rId427"/>
    <hyperlink ref="D122" r:id="rId428"/>
    <hyperlink ref="A123" r:id="rId429"/>
    <hyperlink ref="B123" r:id="rId430"/>
    <hyperlink ref="C123" r:id="rId431"/>
    <hyperlink ref="D123" r:id="rId432"/>
    <hyperlink ref="A124" r:id="rId433"/>
    <hyperlink ref="B124" r:id="rId434"/>
    <hyperlink ref="C124" r:id="rId435"/>
    <hyperlink ref="D124" r:id="rId436"/>
    <hyperlink ref="A125" r:id="rId437"/>
    <hyperlink ref="B125" r:id="rId438"/>
    <hyperlink ref="C125" r:id="rId439"/>
    <hyperlink ref="D125" r:id="rId440"/>
    <hyperlink ref="A126" r:id="rId441"/>
    <hyperlink ref="B126" r:id="rId442"/>
    <hyperlink ref="C126" r:id="rId443"/>
    <hyperlink ref="D126" r:id="rId444"/>
    <hyperlink ref="A127" r:id="rId445"/>
    <hyperlink ref="B127" r:id="rId446"/>
    <hyperlink ref="C127" r:id="rId447"/>
    <hyperlink ref="D127" r:id="rId448"/>
    <hyperlink ref="A128" r:id="rId449"/>
    <hyperlink ref="B128" r:id="rId450"/>
    <hyperlink ref="C128" r:id="rId451"/>
    <hyperlink ref="D128" r:id="rId452"/>
    <hyperlink ref="A129" r:id="rId453"/>
    <hyperlink ref="B129" r:id="rId454"/>
    <hyperlink ref="C129" r:id="rId455"/>
    <hyperlink ref="D129" r:id="rId456"/>
    <hyperlink ref="A130" r:id="rId457"/>
    <hyperlink ref="B130" r:id="rId458"/>
    <hyperlink ref="C130" r:id="rId459"/>
    <hyperlink ref="D130" r:id="rId460"/>
    <hyperlink ref="A131" r:id="rId461"/>
    <hyperlink ref="B131" r:id="rId462"/>
    <hyperlink ref="C131" r:id="rId463"/>
    <hyperlink ref="D131" r:id="rId464"/>
    <hyperlink ref="A132" r:id="rId465"/>
    <hyperlink ref="B132" r:id="rId466"/>
    <hyperlink ref="C132" r:id="rId467"/>
    <hyperlink ref="D132" r:id="rId468"/>
    <hyperlink ref="A133" r:id="rId469"/>
    <hyperlink ref="B133" r:id="rId470"/>
    <hyperlink ref="C133" r:id="rId471"/>
    <hyperlink ref="D133" r:id="rId472"/>
    <hyperlink ref="A134" r:id="rId473"/>
    <hyperlink ref="B134" r:id="rId474"/>
    <hyperlink ref="C134" r:id="rId475"/>
    <hyperlink ref="D134" r:id="rId476"/>
    <hyperlink ref="A135" r:id="rId477"/>
    <hyperlink ref="B135" r:id="rId478"/>
    <hyperlink ref="C135" r:id="rId479"/>
    <hyperlink ref="D135" r:id="rId480"/>
    <hyperlink ref="A136" r:id="rId481"/>
    <hyperlink ref="B136" r:id="rId482"/>
    <hyperlink ref="C136" r:id="rId483"/>
    <hyperlink ref="D136" r:id="rId484"/>
    <hyperlink ref="A137" r:id="rId485"/>
    <hyperlink ref="B137" r:id="rId486"/>
    <hyperlink ref="C137" r:id="rId487"/>
    <hyperlink ref="D137" r:id="rId488"/>
    <hyperlink ref="A138" r:id="rId489"/>
    <hyperlink ref="B138" r:id="rId490"/>
    <hyperlink ref="C138" r:id="rId491"/>
    <hyperlink ref="D138" r:id="rId492"/>
    <hyperlink ref="A139" r:id="rId493"/>
    <hyperlink ref="B139" r:id="rId494"/>
    <hyperlink ref="C139" r:id="rId495"/>
    <hyperlink ref="D139" r:id="rId496"/>
    <hyperlink ref="A140" r:id="rId497"/>
    <hyperlink ref="B140" r:id="rId498"/>
    <hyperlink ref="C140" r:id="rId499"/>
    <hyperlink ref="D140" r:id="rId500"/>
    <hyperlink ref="A141" r:id="rId501"/>
    <hyperlink ref="B141" r:id="rId502"/>
    <hyperlink ref="C141" r:id="rId503"/>
    <hyperlink ref="D141" r:id="rId504"/>
    <hyperlink ref="A142" r:id="rId505"/>
    <hyperlink ref="B142" r:id="rId506"/>
    <hyperlink ref="C142" r:id="rId507"/>
    <hyperlink ref="D142" r:id="rId508"/>
    <hyperlink ref="A143" r:id="rId509"/>
    <hyperlink ref="B143" r:id="rId510"/>
    <hyperlink ref="C143" r:id="rId511"/>
    <hyperlink ref="D143" r:id="rId512"/>
    <hyperlink ref="A144" r:id="rId513"/>
    <hyperlink ref="B144" r:id="rId514"/>
    <hyperlink ref="C144" r:id="rId515"/>
    <hyperlink ref="D144" r:id="rId516"/>
    <hyperlink ref="A145" r:id="rId517"/>
    <hyperlink ref="B145" r:id="rId518"/>
    <hyperlink ref="C145" r:id="rId519"/>
    <hyperlink ref="D145" r:id="rId520"/>
    <hyperlink ref="A146" r:id="rId521"/>
    <hyperlink ref="B146" r:id="rId522"/>
    <hyperlink ref="C146" r:id="rId523"/>
    <hyperlink ref="D146" r:id="rId524"/>
    <hyperlink ref="A147" r:id="rId525"/>
    <hyperlink ref="B147" r:id="rId526"/>
    <hyperlink ref="C147" r:id="rId527"/>
    <hyperlink ref="D147" r:id="rId528"/>
    <hyperlink ref="A148" r:id="rId529"/>
    <hyperlink ref="B148" r:id="rId530"/>
    <hyperlink ref="C148" r:id="rId531"/>
    <hyperlink ref="D148" r:id="rId532"/>
    <hyperlink ref="A149" r:id="rId533"/>
    <hyperlink ref="B149" r:id="rId534"/>
    <hyperlink ref="C149" r:id="rId535"/>
    <hyperlink ref="D149" r:id="rId536"/>
    <hyperlink ref="A150" r:id="rId537"/>
    <hyperlink ref="B150" r:id="rId538"/>
    <hyperlink ref="C150" r:id="rId539"/>
    <hyperlink ref="D150" r:id="rId540"/>
    <hyperlink ref="A151" r:id="rId541"/>
    <hyperlink ref="B151" r:id="rId542"/>
    <hyperlink ref="C151" r:id="rId543"/>
    <hyperlink ref="D151" r:id="rId544"/>
    <hyperlink ref="A152" r:id="rId545"/>
    <hyperlink ref="B152" r:id="rId546"/>
    <hyperlink ref="C152" r:id="rId547"/>
    <hyperlink ref="D152" r:id="rId548"/>
    <hyperlink ref="A153" r:id="rId549"/>
    <hyperlink ref="B153" r:id="rId550"/>
    <hyperlink ref="C153" r:id="rId551"/>
    <hyperlink ref="D153" r:id="rId552"/>
    <hyperlink ref="A154" r:id="rId553"/>
    <hyperlink ref="B154" r:id="rId554"/>
    <hyperlink ref="C154" r:id="rId555"/>
    <hyperlink ref="D154" r:id="rId556"/>
    <hyperlink ref="A155" r:id="rId557"/>
    <hyperlink ref="B155" r:id="rId558"/>
    <hyperlink ref="C155" r:id="rId559"/>
    <hyperlink ref="D155" r:id="rId560"/>
    <hyperlink ref="A156" r:id="rId561"/>
    <hyperlink ref="B156" r:id="rId562"/>
    <hyperlink ref="C156" r:id="rId563"/>
    <hyperlink ref="D156" r:id="rId564"/>
    <hyperlink ref="A157" r:id="rId565"/>
    <hyperlink ref="B157" r:id="rId566"/>
    <hyperlink ref="C157" r:id="rId567"/>
    <hyperlink ref="D157" r:id="rId568"/>
    <hyperlink ref="A158" r:id="rId569"/>
    <hyperlink ref="B158" r:id="rId570"/>
    <hyperlink ref="C158" r:id="rId571"/>
    <hyperlink ref="D158" r:id="rId572"/>
    <hyperlink ref="A159" r:id="rId573"/>
    <hyperlink ref="B159" r:id="rId574"/>
    <hyperlink ref="C159" r:id="rId575"/>
    <hyperlink ref="D159" r:id="rId576"/>
    <hyperlink ref="A160" r:id="rId577"/>
    <hyperlink ref="B160" r:id="rId578"/>
    <hyperlink ref="C160" r:id="rId579"/>
    <hyperlink ref="D160" r:id="rId580"/>
    <hyperlink ref="A161" r:id="rId581"/>
    <hyperlink ref="B161" r:id="rId582"/>
    <hyperlink ref="C161" r:id="rId583"/>
    <hyperlink ref="D161" r:id="rId584"/>
    <hyperlink ref="A162" r:id="rId585"/>
    <hyperlink ref="B162" r:id="rId586"/>
    <hyperlink ref="C162" r:id="rId587"/>
    <hyperlink ref="D162" r:id="rId588"/>
    <hyperlink ref="A163" r:id="rId589"/>
    <hyperlink ref="B163" r:id="rId590"/>
    <hyperlink ref="C163" r:id="rId591"/>
    <hyperlink ref="D163" r:id="rId592"/>
    <hyperlink ref="A164" r:id="rId593"/>
    <hyperlink ref="B164" r:id="rId594"/>
    <hyperlink ref="C164" r:id="rId595"/>
    <hyperlink ref="D164" r:id="rId596"/>
    <hyperlink ref="A165" r:id="rId597"/>
    <hyperlink ref="B165" r:id="rId598"/>
    <hyperlink ref="C165" r:id="rId599"/>
    <hyperlink ref="D165" r:id="rId600"/>
    <hyperlink ref="A166" r:id="rId601"/>
    <hyperlink ref="B166" r:id="rId602"/>
    <hyperlink ref="C166" r:id="rId603"/>
    <hyperlink ref="D166" r:id="rId604"/>
    <hyperlink ref="A167" r:id="rId605"/>
    <hyperlink ref="B167" r:id="rId606"/>
    <hyperlink ref="C167" r:id="rId607"/>
    <hyperlink ref="D167" r:id="rId608"/>
    <hyperlink ref="A168" r:id="rId609"/>
    <hyperlink ref="B168" r:id="rId610"/>
    <hyperlink ref="C168" r:id="rId611"/>
    <hyperlink ref="D168" r:id="rId612"/>
    <hyperlink ref="A169" r:id="rId613"/>
    <hyperlink ref="B169" r:id="rId614"/>
    <hyperlink ref="C169" r:id="rId615"/>
    <hyperlink ref="D169" r:id="rId616"/>
    <hyperlink ref="A170" r:id="rId617"/>
    <hyperlink ref="B170" r:id="rId618"/>
    <hyperlink ref="C170" r:id="rId619"/>
    <hyperlink ref="D170" r:id="rId620"/>
    <hyperlink ref="A171" r:id="rId621"/>
    <hyperlink ref="B171" r:id="rId622"/>
    <hyperlink ref="C171" r:id="rId623"/>
    <hyperlink ref="D171" r:id="rId624"/>
    <hyperlink ref="A172" r:id="rId625"/>
    <hyperlink ref="B172" r:id="rId626"/>
    <hyperlink ref="C172" r:id="rId627"/>
    <hyperlink ref="D172" r:id="rId628"/>
    <hyperlink ref="A173" r:id="rId629"/>
    <hyperlink ref="B173" r:id="rId630"/>
    <hyperlink ref="C173" r:id="rId631"/>
    <hyperlink ref="D173" r:id="rId632"/>
    <hyperlink ref="A174" r:id="rId633"/>
    <hyperlink ref="B174" r:id="rId634"/>
    <hyperlink ref="C174" r:id="rId635"/>
    <hyperlink ref="D174" r:id="rId636"/>
    <hyperlink ref="A175" r:id="rId637"/>
    <hyperlink ref="B175" r:id="rId638"/>
    <hyperlink ref="C175" r:id="rId639"/>
    <hyperlink ref="D175" r:id="rId640"/>
    <hyperlink ref="A176" r:id="rId641"/>
    <hyperlink ref="B176" r:id="rId642"/>
    <hyperlink ref="C176" r:id="rId643"/>
    <hyperlink ref="D176" r:id="rId644"/>
    <hyperlink ref="A177" r:id="rId645"/>
    <hyperlink ref="B177" r:id="rId646"/>
    <hyperlink ref="C177" r:id="rId647"/>
    <hyperlink ref="D177" r:id="rId648"/>
    <hyperlink ref="A178" r:id="rId649"/>
    <hyperlink ref="B178" r:id="rId650"/>
    <hyperlink ref="C178" r:id="rId651"/>
    <hyperlink ref="D178" r:id="rId652"/>
    <hyperlink ref="A179" r:id="rId653"/>
    <hyperlink ref="B179" r:id="rId654"/>
    <hyperlink ref="C179" r:id="rId655"/>
    <hyperlink ref="D179" r:id="rId656"/>
    <hyperlink ref="A180" r:id="rId657"/>
    <hyperlink ref="B180" r:id="rId658"/>
    <hyperlink ref="C180" r:id="rId659"/>
    <hyperlink ref="D180" r:id="rId660"/>
    <hyperlink ref="A181" r:id="rId661"/>
    <hyperlink ref="B181" r:id="rId662"/>
    <hyperlink ref="C181" r:id="rId663"/>
    <hyperlink ref="D181" r:id="rId664"/>
    <hyperlink ref="A182" r:id="rId665"/>
    <hyperlink ref="B182" r:id="rId666"/>
    <hyperlink ref="C182" r:id="rId667"/>
    <hyperlink ref="D182" r:id="rId668"/>
    <hyperlink ref="A183" r:id="rId669"/>
    <hyperlink ref="B183" r:id="rId670"/>
    <hyperlink ref="C183" r:id="rId671"/>
    <hyperlink ref="D183" r:id="rId672"/>
    <hyperlink ref="A184" r:id="rId673"/>
    <hyperlink ref="B184" r:id="rId674"/>
    <hyperlink ref="C184" r:id="rId675"/>
    <hyperlink ref="D184" r:id="rId676"/>
    <hyperlink ref="A185" r:id="rId677"/>
    <hyperlink ref="B185" r:id="rId678"/>
    <hyperlink ref="C185" r:id="rId679"/>
    <hyperlink ref="D185" r:id="rId680"/>
    <hyperlink ref="A186" r:id="rId681"/>
    <hyperlink ref="B186" r:id="rId682"/>
    <hyperlink ref="C186" r:id="rId683"/>
    <hyperlink ref="D186" r:id="rId684"/>
    <hyperlink ref="A187" r:id="rId685"/>
    <hyperlink ref="B187" r:id="rId686"/>
    <hyperlink ref="C187" r:id="rId687"/>
    <hyperlink ref="D187" r:id="rId688"/>
    <hyperlink ref="A188" r:id="rId689"/>
    <hyperlink ref="B188" r:id="rId690"/>
    <hyperlink ref="C188" r:id="rId691"/>
    <hyperlink ref="D188" r:id="rId692"/>
    <hyperlink ref="A189" r:id="rId693"/>
    <hyperlink ref="B189" r:id="rId694"/>
    <hyperlink ref="C189" r:id="rId695"/>
    <hyperlink ref="D189" r:id="rId696"/>
    <hyperlink ref="A190" r:id="rId697"/>
    <hyperlink ref="B190" r:id="rId698"/>
    <hyperlink ref="C190" r:id="rId699"/>
    <hyperlink ref="D190" r:id="rId700"/>
    <hyperlink ref="A191" r:id="rId701"/>
    <hyperlink ref="B191" r:id="rId702"/>
    <hyperlink ref="C191" r:id="rId703"/>
    <hyperlink ref="D191" r:id="rId704"/>
    <hyperlink ref="A192" r:id="rId705"/>
    <hyperlink ref="B192" r:id="rId706"/>
    <hyperlink ref="C192" r:id="rId707"/>
    <hyperlink ref="D192" r:id="rId708"/>
    <hyperlink ref="A193" r:id="rId709"/>
    <hyperlink ref="B193" r:id="rId710"/>
    <hyperlink ref="C193" r:id="rId711"/>
    <hyperlink ref="D193" r:id="rId712"/>
    <hyperlink ref="A194" r:id="rId713"/>
    <hyperlink ref="B194" r:id="rId714"/>
    <hyperlink ref="C194" r:id="rId715"/>
    <hyperlink ref="D194" r:id="rId716"/>
    <hyperlink ref="A195" r:id="rId717"/>
    <hyperlink ref="B195" r:id="rId718"/>
    <hyperlink ref="C195" r:id="rId719"/>
    <hyperlink ref="D195" r:id="rId720"/>
    <hyperlink ref="A196" r:id="rId721"/>
    <hyperlink ref="B196" r:id="rId722"/>
    <hyperlink ref="C196" r:id="rId723"/>
    <hyperlink ref="D196" r:id="rId724"/>
    <hyperlink ref="A197" r:id="rId725"/>
    <hyperlink ref="B197" r:id="rId726"/>
    <hyperlink ref="C197" r:id="rId727"/>
    <hyperlink ref="D197" r:id="rId728"/>
    <hyperlink ref="A198" r:id="rId729"/>
    <hyperlink ref="B198" r:id="rId730"/>
    <hyperlink ref="C198" r:id="rId731"/>
    <hyperlink ref="D198" r:id="rId732"/>
    <hyperlink ref="A199" r:id="rId733"/>
    <hyperlink ref="B199" r:id="rId734"/>
    <hyperlink ref="C199" r:id="rId735"/>
    <hyperlink ref="D199" r:id="rId736"/>
    <hyperlink ref="A200" r:id="rId737"/>
    <hyperlink ref="B200" r:id="rId738"/>
    <hyperlink ref="C200" r:id="rId739"/>
    <hyperlink ref="D200" r:id="rId740"/>
    <hyperlink ref="A201" r:id="rId741"/>
    <hyperlink ref="B201" r:id="rId742"/>
    <hyperlink ref="C201" r:id="rId743"/>
    <hyperlink ref="D201" r:id="rId744"/>
    <hyperlink ref="A202" r:id="rId745"/>
    <hyperlink ref="B202" r:id="rId746"/>
    <hyperlink ref="C202" r:id="rId747"/>
    <hyperlink ref="D202" r:id="rId748"/>
    <hyperlink ref="A203" r:id="rId749"/>
    <hyperlink ref="B203" r:id="rId750"/>
    <hyperlink ref="C203" r:id="rId751"/>
    <hyperlink ref="D203" r:id="rId752"/>
    <hyperlink ref="A204" r:id="rId753"/>
    <hyperlink ref="B204" r:id="rId754"/>
    <hyperlink ref="C204" r:id="rId755"/>
    <hyperlink ref="D204" r:id="rId756"/>
    <hyperlink ref="A205" r:id="rId757"/>
    <hyperlink ref="B205" r:id="rId758"/>
    <hyperlink ref="C205" r:id="rId759"/>
    <hyperlink ref="D205" r:id="rId760"/>
    <hyperlink ref="A206" r:id="rId761"/>
    <hyperlink ref="B206" r:id="rId762"/>
    <hyperlink ref="C206" r:id="rId763"/>
    <hyperlink ref="D206" r:id="rId764"/>
    <hyperlink ref="A207" r:id="rId765"/>
    <hyperlink ref="B207" r:id="rId766"/>
    <hyperlink ref="C207" r:id="rId767"/>
    <hyperlink ref="D207" r:id="rId768"/>
    <hyperlink ref="A208" r:id="rId769"/>
    <hyperlink ref="B208" r:id="rId770"/>
    <hyperlink ref="C208" r:id="rId771"/>
    <hyperlink ref="D208" r:id="rId772"/>
    <hyperlink ref="A209" r:id="rId773"/>
    <hyperlink ref="B209" r:id="rId774"/>
    <hyperlink ref="C209" r:id="rId775"/>
    <hyperlink ref="D209" r:id="rId776"/>
    <hyperlink ref="A210" r:id="rId777"/>
    <hyperlink ref="B210" r:id="rId778"/>
    <hyperlink ref="C210" r:id="rId779"/>
    <hyperlink ref="D210" r:id="rId780"/>
    <hyperlink ref="A211" r:id="rId781"/>
    <hyperlink ref="B211" r:id="rId782"/>
    <hyperlink ref="C211" r:id="rId783"/>
    <hyperlink ref="D211" r:id="rId784"/>
    <hyperlink ref="A212" r:id="rId785"/>
    <hyperlink ref="B212" r:id="rId786"/>
    <hyperlink ref="C212" r:id="rId787"/>
    <hyperlink ref="D212" r:id="rId788"/>
    <hyperlink ref="A213" r:id="rId789"/>
    <hyperlink ref="B213" r:id="rId790"/>
    <hyperlink ref="C213" r:id="rId791"/>
    <hyperlink ref="D213" r:id="rId792"/>
    <hyperlink ref="A214" r:id="rId793"/>
    <hyperlink ref="B214" r:id="rId794"/>
    <hyperlink ref="C214" r:id="rId795"/>
    <hyperlink ref="D214" r:id="rId796"/>
    <hyperlink ref="A215" r:id="rId797"/>
    <hyperlink ref="B215" r:id="rId798"/>
    <hyperlink ref="C215" r:id="rId799"/>
    <hyperlink ref="D215" r:id="rId800"/>
    <hyperlink ref="A216" r:id="rId801"/>
    <hyperlink ref="B216" r:id="rId802"/>
    <hyperlink ref="C216" r:id="rId803"/>
    <hyperlink ref="D216" r:id="rId804"/>
    <hyperlink ref="A217" r:id="rId805"/>
    <hyperlink ref="B217" r:id="rId806"/>
    <hyperlink ref="C217" r:id="rId807"/>
    <hyperlink ref="D217" r:id="rId808"/>
    <hyperlink ref="A218" r:id="rId809"/>
    <hyperlink ref="B218" r:id="rId810"/>
    <hyperlink ref="C218" r:id="rId811"/>
    <hyperlink ref="D218" r:id="rId812"/>
    <hyperlink ref="A219" r:id="rId813"/>
    <hyperlink ref="B219" r:id="rId814"/>
    <hyperlink ref="C219" r:id="rId815"/>
    <hyperlink ref="D219" r:id="rId816"/>
    <hyperlink ref="A220" r:id="rId817"/>
    <hyperlink ref="B220" r:id="rId818"/>
    <hyperlink ref="C220" r:id="rId819"/>
    <hyperlink ref="D220" r:id="rId820"/>
    <hyperlink ref="A221" r:id="rId821"/>
    <hyperlink ref="B221" r:id="rId822"/>
    <hyperlink ref="C221" r:id="rId823"/>
    <hyperlink ref="D221" r:id="rId824"/>
    <hyperlink ref="A222" r:id="rId825"/>
    <hyperlink ref="B222" r:id="rId826"/>
    <hyperlink ref="C222" r:id="rId827"/>
    <hyperlink ref="D222" r:id="rId828"/>
    <hyperlink ref="A223" r:id="rId829"/>
    <hyperlink ref="B223" r:id="rId830"/>
    <hyperlink ref="C223" r:id="rId831"/>
    <hyperlink ref="D223" r:id="rId832"/>
    <hyperlink ref="A224" r:id="rId833"/>
    <hyperlink ref="B224" r:id="rId834"/>
    <hyperlink ref="C224" r:id="rId835"/>
    <hyperlink ref="D224" r:id="rId836"/>
    <hyperlink ref="A225" r:id="rId837"/>
    <hyperlink ref="B225" r:id="rId838"/>
    <hyperlink ref="C225" r:id="rId839"/>
    <hyperlink ref="D225" r:id="rId840"/>
    <hyperlink ref="A226" r:id="rId841"/>
    <hyperlink ref="B226" r:id="rId842"/>
    <hyperlink ref="C226" r:id="rId843"/>
    <hyperlink ref="D226" r:id="rId844"/>
    <hyperlink ref="A227" r:id="rId845"/>
    <hyperlink ref="B227" r:id="rId846"/>
    <hyperlink ref="C227" r:id="rId847"/>
    <hyperlink ref="D227" r:id="rId848"/>
    <hyperlink ref="A228" r:id="rId849"/>
    <hyperlink ref="B228" r:id="rId850"/>
    <hyperlink ref="C228" r:id="rId851"/>
    <hyperlink ref="D228" r:id="rId852"/>
    <hyperlink ref="A229" r:id="rId853"/>
    <hyperlink ref="B229" r:id="rId854"/>
    <hyperlink ref="C229" r:id="rId855"/>
    <hyperlink ref="D229" r:id="rId856"/>
    <hyperlink ref="A230" r:id="rId857"/>
    <hyperlink ref="B230" r:id="rId858"/>
    <hyperlink ref="C230" r:id="rId859"/>
    <hyperlink ref="D230" r:id="rId860"/>
    <hyperlink ref="A231" r:id="rId861"/>
    <hyperlink ref="B231" r:id="rId862"/>
    <hyperlink ref="C231" r:id="rId863"/>
    <hyperlink ref="D231" r:id="rId864"/>
    <hyperlink ref="A232" r:id="rId865"/>
    <hyperlink ref="B232" r:id="rId866"/>
    <hyperlink ref="C232" r:id="rId867"/>
    <hyperlink ref="D232" r:id="rId868"/>
    <hyperlink ref="A233" r:id="rId869"/>
    <hyperlink ref="B233" r:id="rId870"/>
    <hyperlink ref="C233" r:id="rId871"/>
    <hyperlink ref="D233" r:id="rId872"/>
    <hyperlink ref="A234" r:id="rId873"/>
    <hyperlink ref="B234" r:id="rId874"/>
    <hyperlink ref="C234" r:id="rId875"/>
    <hyperlink ref="D234" r:id="rId876"/>
    <hyperlink ref="A235" r:id="rId877"/>
    <hyperlink ref="B235" r:id="rId878"/>
    <hyperlink ref="C235" r:id="rId879"/>
    <hyperlink ref="D235" r:id="rId880"/>
    <hyperlink ref="A236" r:id="rId881"/>
    <hyperlink ref="B236" r:id="rId882"/>
    <hyperlink ref="C236" r:id="rId883"/>
    <hyperlink ref="D236" r:id="rId884"/>
    <hyperlink ref="A237" r:id="rId885"/>
    <hyperlink ref="B237" r:id="rId886"/>
    <hyperlink ref="C237" r:id="rId887"/>
    <hyperlink ref="D237" r:id="rId888"/>
    <hyperlink ref="A238" r:id="rId889"/>
    <hyperlink ref="B238" r:id="rId890"/>
    <hyperlink ref="C238" r:id="rId891"/>
    <hyperlink ref="D238" r:id="rId892"/>
    <hyperlink ref="A239" r:id="rId893"/>
    <hyperlink ref="B239" r:id="rId894"/>
    <hyperlink ref="C239" r:id="rId895"/>
    <hyperlink ref="D239" r:id="rId896"/>
    <hyperlink ref="A240" r:id="rId897"/>
    <hyperlink ref="B240" r:id="rId898"/>
    <hyperlink ref="C240" r:id="rId899"/>
    <hyperlink ref="D240" r:id="rId900"/>
    <hyperlink ref="A241" r:id="rId901"/>
    <hyperlink ref="B241" r:id="rId902"/>
    <hyperlink ref="C241" r:id="rId903"/>
    <hyperlink ref="D241" r:id="rId904"/>
    <hyperlink ref="A242" r:id="rId905"/>
    <hyperlink ref="B242" r:id="rId906"/>
    <hyperlink ref="C242" r:id="rId907"/>
    <hyperlink ref="D242" r:id="rId908"/>
    <hyperlink ref="A243" r:id="rId909"/>
    <hyperlink ref="B243" r:id="rId910"/>
    <hyperlink ref="C243" r:id="rId911"/>
    <hyperlink ref="D243" r:id="rId912"/>
    <hyperlink ref="A244" r:id="rId913"/>
    <hyperlink ref="B244" r:id="rId914"/>
    <hyperlink ref="C244" r:id="rId915"/>
    <hyperlink ref="D244" r:id="rId916"/>
    <hyperlink ref="A245" r:id="rId917"/>
    <hyperlink ref="B245" r:id="rId918"/>
    <hyperlink ref="C245" r:id="rId919"/>
    <hyperlink ref="D245" r:id="rId920"/>
    <hyperlink ref="A246" r:id="rId921"/>
    <hyperlink ref="B246" r:id="rId922"/>
    <hyperlink ref="C246" r:id="rId923"/>
    <hyperlink ref="D246" r:id="rId924"/>
    <hyperlink ref="A247" r:id="rId925"/>
    <hyperlink ref="B247" r:id="rId926"/>
    <hyperlink ref="C247" r:id="rId927"/>
    <hyperlink ref="D247" r:id="rId928"/>
    <hyperlink ref="A248" r:id="rId929"/>
    <hyperlink ref="B248" r:id="rId930"/>
    <hyperlink ref="C248" r:id="rId931"/>
    <hyperlink ref="D248" r:id="rId932"/>
    <hyperlink ref="A249" r:id="rId933"/>
    <hyperlink ref="B249" r:id="rId934"/>
    <hyperlink ref="C249" r:id="rId935"/>
    <hyperlink ref="D249" r:id="rId936"/>
    <hyperlink ref="A250" r:id="rId937"/>
    <hyperlink ref="B250" r:id="rId938"/>
    <hyperlink ref="C250" r:id="rId939"/>
    <hyperlink ref="D250" r:id="rId940"/>
    <hyperlink ref="A251" r:id="rId941"/>
    <hyperlink ref="B251" r:id="rId942"/>
    <hyperlink ref="C251" r:id="rId943"/>
    <hyperlink ref="D251" r:id="rId944"/>
    <hyperlink ref="A252" r:id="rId945"/>
    <hyperlink ref="B252" r:id="rId946"/>
    <hyperlink ref="C252" r:id="rId947"/>
    <hyperlink ref="D252" r:id="rId948"/>
    <hyperlink ref="A253" r:id="rId949"/>
    <hyperlink ref="B253" r:id="rId950"/>
    <hyperlink ref="C253" r:id="rId951"/>
    <hyperlink ref="D253" r:id="rId952"/>
    <hyperlink ref="A254" r:id="rId953"/>
    <hyperlink ref="B254" r:id="rId954"/>
    <hyperlink ref="C254" r:id="rId955"/>
    <hyperlink ref="D254" r:id="rId956"/>
    <hyperlink ref="A255" r:id="rId957"/>
    <hyperlink ref="B255" r:id="rId958"/>
    <hyperlink ref="C255" r:id="rId959"/>
    <hyperlink ref="D255" r:id="rId960"/>
    <hyperlink ref="A256" r:id="rId961"/>
    <hyperlink ref="B256" r:id="rId962"/>
    <hyperlink ref="C256" r:id="rId963"/>
    <hyperlink ref="D256" r:id="rId964"/>
    <hyperlink ref="A257" r:id="rId965"/>
    <hyperlink ref="B257" r:id="rId966"/>
    <hyperlink ref="C257" r:id="rId967"/>
    <hyperlink ref="D257" r:id="rId968"/>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F51"/>
  <sheetViews>
    <sheetView workbookViewId="0" showGridLines="0"/>
  </sheetViews>
  <cols>
    <col min="1" max="1" width="42" customWidth="1"/>
    <col min="2" max="2" width="30" customWidth="1"/>
    <col min="3" max="3" width="26" customWidth="1"/>
    <col min="4" max="4" width="16" customWidth="1"/>
    <col min="5" max="5" width="12" customWidth="1"/>
    <col min="6" max="6" width="84" customWidth="1"/>
  </cols>
  <sheetData>
    <row r="1">
      <c r="A1" t="inlineStr" s="1">
        <is>
          <t xml:space="preserve">Check the work — every source number is clickable</t>
        </is>
      </c>
    </row>
    <row r="2">
      <c r="A2" t="inlineStr" s="7">
        <is>
          <t xml:space="preserve">Blue numbers are imported from the website's public artifacts — click one and your browser opens the exact source line it came from. Derived totals are intentionally plain because no single source row owns them. Exact comparisons and integrity checks say PASS; source-only checks say PRESENT.</t>
        </is>
      </c>
    </row>
    <row r="3">
      <c r="A3" t="inlineStr">
        <is>
          <t xml:space="preserve">This whole tab in one cell</t>
        </is>
      </c>
      <c r="B3" s="11">
        <f>IF(AND(COUNTIF($E$7:$E$13,"PASS")=5,COUNTIF($E$7:$E$13,"PRESENT")=2,COUNTIF($E$17:$E$22,"PASS")=6),"ALL CHECKS PASS","REVIEW — an exact comparison, integrity check, or source-presence check is off")</f>
      </c>
      <c r="F3" t="inlineStr">
        <is>
          <t xml:space="preserve">Counts only the bounded reconciliation and integrity verdict ranges below.</t>
        </is>
      </c>
    </row>
    <row r="4"/>
    <row r="5">
      <c r="A5" t="inlineStr" s="2">
        <is>
          <t xml:space="preserve">Does the workbook match the website?</t>
        </is>
      </c>
    </row>
    <row r="6">
      <c r="A6" t="inlineStr" s="13">
        <is>
          <t xml:space="preserve">Number</t>
        </is>
      </c>
      <c r="B6" t="inlineStr" s="13">
        <is>
          <t xml:space="preserve">Website says (click it)</t>
        </is>
      </c>
      <c r="C6" t="inlineStr" s="13">
        <is>
          <t xml:space="preserve">Recomputed from raw rows</t>
        </is>
      </c>
      <c r="D6" t="inlineStr" s="13">
        <is>
          <t xml:space="preserve">Difference</t>
        </is>
      </c>
      <c r="E6" t="inlineStr" s="13">
        <is>
          <t xml:space="preserve">Verdict</t>
        </is>
      </c>
      <c r="F6" t="inlineStr" s="13">
        <is>
          <t xml:space="preserve">Where the website number lives</t>
        </is>
      </c>
    </row>
    <row r="7">
      <c r="A7" t="inlineStr">
        <is>
          <t xml:space="preserve">Simulated elections (paths)</t>
        </is>
      </c>
      <c r="B7" s="9">
        <v>100000</v>
      </c>
      <c r="C7" s="9">
        <f>SUM('Monte_Carlo'!$B$16:$B$257)</f>
      </c>
      <c r="D7" s="9">
        <f>B7-C7</f>
      </c>
      <c r="E7" s="11">
        <f>IF(ABS(D7)&lt;0.000000001,"PASS","CHECK")</f>
      </c>
      <c r="F7" t="inlineStr">
        <is>
          <t xml:space="preserve">Derived from seat_distribution.csv by summing its draws column. This total is not clickable because it has no single exact source row; click the individual raw draws on Monte_Carlo instead.</t>
        </is>
      </c>
    </row>
    <row r="8">
      <c r="A8" t="inlineStr">
        <is>
          <t xml:space="preserve">Expected Democratic seats</t>
        </is>
      </c>
      <c r="B8" s="17">
        <v>243.8667743396711</v>
      </c>
      <c r="C8" s="10">
        <f>SUMPRODUCT('Monte_Carlo'!$A$16:$A$257,'Monte_Carlo'!$C$16:$C$257)</f>
      </c>
      <c r="D8" s="10">
        <f>B8-C8</f>
      </c>
      <c r="E8" s="11">
        <f>IF(ABS(D8)&lt;0.5,"PASS","CHECK")</f>
      </c>
      <c r="F8" t="inlineStr">
        <is>
          <t xml:space="preserve">national_summary.csv → expected_dem_seats. The website publishes the analytic sum of district win probabilities; the raw-table SUMPRODUCT is the histogram mean — two estimators of one quantity, so up to half a seat of daylight is normal.</t>
        </is>
      </c>
    </row>
    <row r="9">
      <c r="A9" t="inlineStr">
        <is>
          <t xml:space="preserve">Democratic House-control chance</t>
        </is>
      </c>
      <c r="B9" s="16">
        <v>0.83931</v>
      </c>
      <c r="C9" s="8">
        <f>SUMIFS('Monte_Carlo'!$C$16:$C$257,'Monte_Carlo'!$A$16:$A$257,"&gt;=218")</f>
      </c>
      <c r="D9" s="8">
        <f>B9-C9</f>
      </c>
      <c r="E9" s="11">
        <f>IF(ABS(D9)&lt;0.000000001,"PASS","CHECK")</f>
      </c>
      <c r="F9" t="inlineStr">
        <is>
          <t xml:space="preserve">national_summary.csv → dem_house_win_prob. The headline number on the website.</t>
        </is>
      </c>
    </row>
    <row r="10">
      <c r="A10" t="inlineStr">
        <is>
          <t xml:space="preserve">80% seat range — low</t>
        </is>
      </c>
      <c r="B10" s="15">
        <v>208</v>
      </c>
      <c r="C10" s="9">
        <f>INT(IF(0.1&lt;=INDEX('Monte_Carlo'!$E$16:$E$257,1),INDEX('Monte_Carlo'!$A$16:$A$257,1),INDEX('Monte_Carlo'!$A$16:$A$257,MATCH(0.1,'Monte_Carlo'!$E$16:$E$257,1)+IF(INDEX('Monte_Carlo'!$E$16:$E$257,MATCH(0.1,'Monte_Carlo'!$E$16:$E$257,1))&lt;0.1,1,0)))+0.9*(IF(0.10001&lt;=INDEX('Monte_Carlo'!$E$16:$E$257,1),INDEX('Monte_Carlo'!$A$16:$A$257,1),INDEX('Monte_Carlo'!$A$16:$A$257,MATCH(0.10001,'Monte_Carlo'!$E$16:$E$257,1)+IF(INDEX('Monte_Carlo'!$E$16:$E$257,MATCH(0.10001,'Monte_Carlo'!$E$16:$E$257,1))&lt;0.10001,1,0)))-IF(0.1&lt;=INDEX('Monte_Carlo'!$E$16:$E$257,1),INDEX('Monte_Carlo'!$A$16:$A$257,1),INDEX('Monte_Carlo'!$A$16:$A$257,MATCH(0.1,'Monte_Carlo'!$E$16:$E$257,1)+IF(INDEX('Monte_Carlo'!$E$16:$E$257,MATCH(0.1,'Monte_Carlo'!$E$16:$E$257,1))&lt;0.1,1,0)))))</f>
      </c>
      <c r="D10" s="9">
        <f>B10-C10</f>
      </c>
      <c r="E10" s="11">
        <f>IF(ABS(D10)&lt;0.000000001,"PASS","CHECK")</f>
      </c>
      <c r="F10" t="inlineStr">
        <is>
          <t xml:space="preserve">national_summary.csv → seat_range_low_80. Recomputed from the histogram with the engine's linear 10th-percentile rule, then truncated to a whole seat.</t>
        </is>
      </c>
    </row>
    <row r="11">
      <c r="A11" t="inlineStr">
        <is>
          <t xml:space="preserve">80% seat range — high</t>
        </is>
      </c>
      <c r="B11" s="15">
        <v>278</v>
      </c>
      <c r="C11" s="9">
        <f>INT(IF(0.9&lt;=INDEX('Monte_Carlo'!$E$16:$E$257,1),INDEX('Monte_Carlo'!$A$16:$A$257,1),INDEX('Monte_Carlo'!$A$16:$A$257,MATCH(0.9,'Monte_Carlo'!$E$16:$E$257,1)+IF(INDEX('Monte_Carlo'!$E$16:$E$257,MATCH(0.9,'Monte_Carlo'!$E$16:$E$257,1))&lt;0.9,1,0)))+0.100000000006*(IF(0.90001&lt;=INDEX('Monte_Carlo'!$E$16:$E$257,1),INDEX('Monte_Carlo'!$A$16:$A$257,1),INDEX('Monte_Carlo'!$A$16:$A$257,MATCH(0.90001,'Monte_Carlo'!$E$16:$E$257,1)+IF(INDEX('Monte_Carlo'!$E$16:$E$257,MATCH(0.90001,'Monte_Carlo'!$E$16:$E$257,1))&lt;0.90001,1,0)))-IF(0.9&lt;=INDEX('Monte_Carlo'!$E$16:$E$257,1),INDEX('Monte_Carlo'!$A$16:$A$257,1),INDEX('Monte_Carlo'!$A$16:$A$257,MATCH(0.9,'Monte_Carlo'!$E$16:$E$257,1)+IF(INDEX('Monte_Carlo'!$E$16:$E$257,MATCH(0.9,'Monte_Carlo'!$E$16:$E$257,1))&lt;0.9,1,0)))))</f>
      </c>
      <c r="D11" s="9">
        <f>B11-C11</f>
      </c>
      <c r="E11" s="11">
        <f>IF(ABS(D11)&lt;0.000000001,"PASS","CHECK")</f>
      </c>
      <c r="F11" t="inlineStr">
        <is>
          <t xml:space="preserve">national_summary.csv → seat_range_high_80. Recomputed from the histogram with the engine's linear 90th-percentile rule, then truncated to a whole seat.</t>
        </is>
      </c>
    </row>
    <row r="12">
      <c r="A12" t="inlineStr">
        <is>
          <t xml:space="preserve">National generic-ballot margin (points)</t>
        </is>
      </c>
      <c r="B12" s="17">
        <v>5.154435024939304</v>
      </c>
      <c r="E12" s="11">
        <f>IF(ISNUMBER(B12),"PRESENT","MISSING")</f>
      </c>
      <c r="F12" t="inlineStr">
        <is>
          <t xml:space="preserve">national_summary.csv → national_poll_margin. An input the engine read, not a recomputation — the click shows exactly where it lives.</t>
        </is>
      </c>
    </row>
    <row r="13">
      <c r="A13" t="inlineStr">
        <is>
          <t xml:space="preserve">Forecast as-of date</t>
        </is>
      </c>
      <c r="B13" t="inlineStr" s="14">
        <is>
          <t xml:space="preserve">2026-06-30</t>
        </is>
      </c>
      <c r="E13" s="11">
        <f>IF(LEN(B13)&gt;0,"PRESENT","MISSING")</f>
      </c>
      <c r="F13" t="inlineStr">
        <is>
          <t xml:space="preserve">national_summary.csv → as_of_date. The data cutoff for this run.</t>
        </is>
      </c>
    </row>
    <row r="14"/>
    <row r="15">
      <c r="A15" t="inlineStr" s="2">
        <is>
          <t xml:space="preserve">Integrity checks on the raw simulation table</t>
        </is>
      </c>
    </row>
    <row r="16">
      <c r="A16" t="inlineStr" s="13">
        <is>
          <t xml:space="preserve">Check</t>
        </is>
      </c>
      <c r="B16" t="inlineStr" s="13">
        <is>
          <t xml:space="preserve">Live result</t>
        </is>
      </c>
      <c r="D16" t="inlineStr" s="13">
        <is>
          <t xml:space="preserve">Allowed</t>
        </is>
      </c>
      <c r="E16" t="inlineStr" s="13">
        <is>
          <t xml:space="preserve">Verdict</t>
        </is>
      </c>
      <c r="F16" t="inlineStr" s="13">
        <is>
          <t xml:space="preserve">Why it matters</t>
        </is>
      </c>
    </row>
    <row r="17">
      <c r="A17" t="inlineStr">
        <is>
          <t xml:space="preserve">Probabilities sum to exactly 1</t>
        </is>
      </c>
      <c r="B17" s="8">
        <f>SUM('Monte_Carlo'!$C$16:$C$257)</f>
      </c>
      <c r="D17" t="inlineStr">
        <is>
          <t xml:space="preserve">exactly 1</t>
        </is>
      </c>
      <c r="E17" s="11">
        <f>IF(ABS(B17-1)&lt;0.000001,"PASS","FAIL")</f>
      </c>
      <c r="F17" t="inlineStr">
        <is>
          <t xml:space="preserve">A probability distribution must total 100% before anything else can be trusted.</t>
        </is>
      </c>
    </row>
    <row r="18">
      <c r="A18" t="inlineStr">
        <is>
          <t xml:space="preserve">Every probability sits between 0 and 1</t>
        </is>
      </c>
      <c r="B18" s="8">
        <f>MIN('Monte_Carlo'!$C$16:$C$257)</f>
      </c>
      <c r="C18" s="8">
        <f>MAX('Monte_Carlo'!$C$16:$C$257)</f>
      </c>
      <c r="D18" t="inlineStr">
        <is>
          <t xml:space="preserve">0 to 1</t>
        </is>
      </c>
      <c r="E18" s="11">
        <f>IF(AND(B18&gt;=0,C18&lt;=1),"PASS","FAIL")</f>
      </c>
      <c r="F18" t="inlineStr">
        <is>
          <t xml:space="preserve">A share below 0% or above 100% is not a probability.</t>
        </is>
      </c>
    </row>
    <row r="19">
      <c r="A19" t="inlineStr">
        <is>
          <t xml:space="preserve">Every seat count is a possible House outcome</t>
        </is>
      </c>
      <c r="B19" s="9">
        <f>MIN('Monte_Carlo'!$A$16:$A$257)</f>
      </c>
      <c r="C19" s="9">
        <f>MAX('Monte_Carlo'!$A$16:$A$257)</f>
      </c>
      <c r="D19" t="inlineStr">
        <is>
          <t xml:space="preserve">0 to 435</t>
        </is>
      </c>
      <c r="E19" s="11">
        <f>IF(AND(B19&gt;=0,C19&lt;=435),"PASS","FAIL")</f>
      </c>
      <c r="F19" t="inlineStr">
        <is>
          <t xml:space="preserve">The House has 435 seats; a simulated outcome outside 0-435 would be a bug, not a forecast.</t>
        </is>
      </c>
    </row>
    <row r="20">
      <c r="A20" t="inlineStr">
        <is>
          <t xml:space="preserve">At least one simulated election exists</t>
        </is>
      </c>
      <c r="B20" s="9">
        <f>SUM('Monte_Carlo'!$B$16:$B$257)</f>
      </c>
      <c r="D20" t="inlineStr">
        <is>
          <t xml:space="preserve">more than 0</t>
        </is>
      </c>
      <c r="E20" s="11">
        <f>IF(B20&gt;0,"PASS","FAIL")</f>
      </c>
      <c r="F20" t="inlineStr">
        <is>
          <t xml:space="preserve">An empty table would make every number above meaningless.</t>
        </is>
      </c>
    </row>
    <row r="21">
      <c r="A21" t="inlineStr">
        <is>
          <t xml:space="preserve">Probability matches replays ÷ all replays</t>
        </is>
      </c>
      <c r="B21" s="8">
        <f>IFERROR(SUMPRODUCT('Monte_Carlo'!$C$16:$C$257,'Monte_Carlo'!$C$16:$C$257)-2*SUMPRODUCT('Monte_Carlo'!$C$16:$C$257,'Monte_Carlo'!$B$16:$B$257)/SUM('Monte_Carlo'!$B$16:$B$257)+SUMPRODUCT('Monte_Carlo'!$B$16:$B$257,'Monte_Carlo'!$B$16:$B$257)/(SUM('Monte_Carlo'!$B$16:$B$257)*SUM('Monte_Carlo'!$B$16:$B$257)),"")</f>
      </c>
      <c r="D21" t="inlineStr">
        <is>
          <t xml:space="preserve">about 0</t>
        </is>
      </c>
      <c r="E21" s="11">
        <f>IF(NOT(ISNUMBER(B21)),"FAIL",IF(ABS(B21)&lt;0.000000001,"PASS","CHECK"))</f>
      </c>
      <c r="F21" t="inlineStr">
        <is>
          <t xml:space="preserve">This squared-mismatch check is zero only when every probability agrees with its replay count divided by all replays.</t>
        </is>
      </c>
    </row>
    <row r="22">
      <c r="A22" t="inlineStr">
        <is>
          <t xml:space="preserve">Published running share matches recomputation</t>
        </is>
      </c>
      <c r="B22" s="8">
        <f>SUMPRODUCT('Monte_Carlo'!$D$16:$D$257,'Monte_Carlo'!$D$16:$D$257)-2*SUMPRODUCT('Monte_Carlo'!$D$16:$D$257,'Monte_Carlo'!$E$16:$E$257)+SUMPRODUCT('Monte_Carlo'!$E$16:$E$257,'Monte_Carlo'!$E$16:$E$257)</f>
      </c>
      <c r="D22" t="inlineStr">
        <is>
          <t xml:space="preserve">about 0</t>
        </is>
      </c>
      <c r="E22" s="11">
        <f>IF(ABS(B22)&lt;0.000000001,"PASS","FAIL")</f>
      </c>
      <c r="F22" t="inlineStr">
        <is>
          <t xml:space="preserve">This squared-mismatch check catches any published running total that differs from the probabilities recomputed by seat count.</t>
        </is>
      </c>
    </row>
    <row r="23"/>
    <row r="24">
      <c r="A24" t="inlineStr" s="2">
        <is>
          <t xml:space="preserve">Your target under the microscope — Wisconsin House forecast</t>
        </is>
      </c>
    </row>
    <row r="25">
      <c r="A25" t="inlineStr" s="13">
        <is>
          <t xml:space="preserve">Field</t>
        </is>
      </c>
      <c r="B25" t="inlineStr" s="13">
        <is>
          <t xml:space="preserve">Value (click it)</t>
        </is>
      </c>
      <c r="F25" t="inlineStr" s="13">
        <is>
          <t xml:space="preserve">Where it lives</t>
        </is>
      </c>
    </row>
    <row r="26">
      <c r="A26" t="inlineStr">
        <is>
          <t xml:space="preserve">Expected Democratic seats</t>
        </is>
      </c>
      <c r="B26" s="17">
        <v>3.631674196994628</v>
      </c>
      <c r="F26" t="inlineStr">
        <is>
          <t xml:space="preserve">state_summaries.csv → expected_dem_seats.</t>
        </is>
      </c>
    </row>
    <row r="27">
      <c r="A27" t="inlineStr">
        <is>
          <t xml:space="preserve">Average district win probability</t>
        </is>
      </c>
      <c r="B27" s="16">
        <v>0.4539592746243285</v>
      </c>
      <c r="F27" t="inlineStr">
        <is>
          <t xml:space="preserve">state_summaries.csv → average_dem_win_prob.</t>
        </is>
      </c>
    </row>
    <row r="28">
      <c r="A28" t="inlineStr">
        <is>
          <t xml:space="preserve">Final state margin (points)</t>
        </is>
      </c>
      <c r="B28" s="17">
        <v>8.245541931125041</v>
      </c>
      <c r="F28" t="inlineStr">
        <is>
          <t xml:space="preserve">state_summaries.csv → final_state_margin.</t>
        </is>
      </c>
    </row>
    <row r="29">
      <c r="A29" t="inlineStr">
        <is>
          <t xml:space="preserve">Districts in the state</t>
        </is>
      </c>
      <c r="B29" s="15">
        <v>8</v>
      </c>
      <c r="F29" t="inlineStr">
        <is>
          <t xml:space="preserve">state_summaries.csv → districts.</t>
        </is>
      </c>
    </row>
    <row r="30"/>
    <row r="31">
      <c r="A31" t="inlineStr" s="2">
        <is>
          <t xml:space="preserve">This exact run</t>
        </is>
      </c>
    </row>
    <row r="32">
      <c r="A32" t="inlineStr">
        <is>
          <t xml:space="preserve">Forecast for</t>
        </is>
      </c>
      <c r="B32" t="inlineStr">
        <is>
          <t xml:space="preserve">Wisconsin House forecast</t>
        </is>
      </c>
      <c r="F32" t="inlineStr">
        <is>
          <t xml:space="preserve">Route: state/WI (state)</t>
        </is>
      </c>
    </row>
    <row r="33">
      <c r="A33" t="inlineStr">
        <is>
          <t xml:space="preserve">Generated at</t>
        </is>
      </c>
      <c r="B33" t="inlineStr">
        <is>
          <t xml:space="preserve">2026-07-12T10:24:17.000Z</t>
        </is>
      </c>
      <c r="F33" t="inlineStr">
        <is>
          <t xml:space="preserve">Timestamp of the loaded forecast bundle; the links below are locked to this run.</t>
        </is>
      </c>
    </row>
    <row r="34">
      <c r="A34" t="inlineStr">
        <is>
          <t xml:space="preserve">Open the live dashboard</t>
        </is>
      </c>
      <c r="B34" t="inlineStr" s="14">
        <is>
          <t xml:space="preserve">Open dashboard</t>
        </is>
      </c>
      <c r="F34" t="inlineStr">
        <is>
          <t xml:space="preserve">The page this workbook was downloaded from.</t>
        </is>
      </c>
    </row>
    <row r="35">
      <c r="A35" t="inlineStr">
        <is>
          <t xml:space="preserve">Re-download this exact workbook</t>
        </is>
      </c>
      <c r="B35" t="inlineStr" s="14">
        <is>
          <t xml:space="preserve">Download this exact run</t>
        </is>
      </c>
      <c r="F35" t="inlineStr">
        <is>
          <t xml:space="preserve">Run-locked: if the site has moved to a newer run, this link answers 409 instead of silently serving different numbers.</t>
        </is>
      </c>
    </row>
    <row r="36">
      <c r="A36" t="inlineStr">
        <is>
          <t xml:space="preserve">See the full math walkthrough</t>
        </is>
      </c>
      <c r="B36" t="inlineStr" s="14">
        <is>
          <t xml:space="preserve">Open /verify</t>
        </is>
      </c>
      <c r="F36" t="inlineStr">
        <is>
          <t xml:space="preserve">Ten steps from raw rows to the headline, every number linked to its source line.</t>
        </is>
      </c>
    </row>
    <row r="37">
      <c r="A37" t="inlineStr">
        <is>
          <t xml:space="preserve">Browse every source file</t>
        </is>
      </c>
      <c r="B37" t="inlineStr" s="14">
        <is>
          <t xml:space="preserve">Open /source</t>
        </is>
      </c>
      <c r="F37" t="inlineStr">
        <is>
          <t xml:space="preserve">The public artifact ledger this workbook's number links point into.</t>
        </is>
      </c>
    </row>
    <row r="38"/>
    <row r="39">
      <c r="A39" t="inlineStr" s="2">
        <is>
          <t xml:space="preserve">Where the data comes from</t>
        </is>
      </c>
    </row>
    <row r="40">
      <c r="A40" t="inlineStr" s="13">
        <is>
          <t xml:space="preserve">Feed</t>
        </is>
      </c>
      <c r="B40" t="inlineStr" s="13">
        <is>
          <t xml:space="preserve">Status</t>
        </is>
      </c>
      <c r="F40" t="inlineStr" s="13">
        <is>
          <t xml:space="preserve">Public source</t>
        </is>
      </c>
    </row>
    <row r="41">
      <c r="A41" t="inlineStr">
        <is>
          <t xml:space="preserve">State-certified election results</t>
        </is>
      </c>
      <c r="B41" t="inlineStr">
        <is>
          <t xml:space="preserve">LOADED</t>
        </is>
      </c>
      <c r="F41" t="inlineStr" s="14">
        <is>
          <t xml:space="preserve">https://raw.githubusercontent.com/fivethirtyeight/election-results/main/election_results_house.csv</t>
        </is>
      </c>
    </row>
    <row r="42">
      <c r="A42" t="inlineStr">
        <is>
          <t xml:space="preserve">Congressional district boundaries</t>
        </is>
      </c>
      <c r="B42" t="inlineStr">
        <is>
          <t xml:space="preserve">LOADED</t>
        </is>
      </c>
      <c r="F42" t="inlineStr" s="14">
        <is>
          <t xml:space="preserve">https://tigerweb.geo.census.gov/arcgis/rest/services/TIGERweb/Legislative/MapServer/0/query</t>
        </is>
      </c>
    </row>
    <row r="43">
      <c r="A43" t="inlineStr">
        <is>
          <t xml:space="preserve">Census ACS demographics</t>
        </is>
      </c>
      <c r="B43" t="inlineStr">
        <is>
          <t xml:space="preserve">LOADED</t>
        </is>
      </c>
      <c r="F43" t="inlineStr" s="14">
        <is>
          <t xml:space="preserve">https://api.census.gov/data/2024/acs/acs5?for=congressional+district%3A%2A&amp;get=NAME%2CB01003_001E%2CB19013_001E%2CB15003_001E%2CB15003_022E%2CB15003_023E%2CB15003_024E%2CB15003_025E%2CB01002_001E%2CB02001_002E%2CB03003_001E%2CB03003_003E%2CB23025_003E%2CB23025_005E&amp;in=state%3A%2A</t>
        </is>
      </c>
    </row>
    <row r="44">
      <c r="A44" t="inlineStr">
        <is>
          <t xml:space="preserve">FEC campaign finance disclosure</t>
        </is>
      </c>
      <c r="B44" t="inlineStr">
        <is>
          <t xml:space="preserve">LOADED</t>
        </is>
      </c>
      <c r="F44" t="inlineStr" s="14">
        <is>
          <t xml:space="preserve">https://www.fec.gov/files/bulk-downloads/2026/candidate_summary_2026.csv</t>
        </is>
      </c>
    </row>
    <row r="45">
      <c r="A45" t="inlineStr">
        <is>
          <t xml:space="preserve">Voter registration snapshots</t>
        </is>
      </c>
      <c r="B45" t="inlineStr">
        <is>
          <t xml:space="preserve">SKIPPED</t>
        </is>
      </c>
    </row>
    <row r="46">
      <c r="A46" t="inlineStr">
        <is>
          <t xml:space="preserve">Turnout and voting method snapshots</t>
        </is>
      </c>
      <c r="B46" t="inlineStr">
        <is>
          <t xml:space="preserve">SKIPPED</t>
        </is>
      </c>
    </row>
    <row r="47">
      <c r="A47" t="inlineStr">
        <is>
          <t xml:space="preserve">Direct House/state polling</t>
        </is>
      </c>
      <c r="B47" t="inlineStr">
        <is>
          <t xml:space="preserve">LOADED</t>
        </is>
      </c>
      <c r="F47" t="inlineStr" s="14">
        <is>
          <t xml:space="preserve">https://api.votehub.com/polls?poll_type=generic-ballot&amp;poll_type=generic-ballot&amp;subject=2026&amp;subject=2026</t>
        </is>
      </c>
    </row>
    <row r="48">
      <c r="A48" t="inlineStr">
        <is>
          <t xml:space="preserve">VoteHub polling API</t>
        </is>
      </c>
      <c r="B48" t="inlineStr">
        <is>
          <t xml:space="preserve">LOADED</t>
        </is>
      </c>
      <c r="F48" t="inlineStr" s="14">
        <is>
          <t xml:space="preserve">https://api.votehub.com/polls?poll_type=generic-ballot&amp;poll_type=generic-ballot&amp;subject=2026&amp;subject=2026</t>
        </is>
      </c>
    </row>
    <row r="49">
      <c r="A49" t="inlineStr">
        <is>
          <t xml:space="preserve">National generic ballot</t>
        </is>
      </c>
      <c r="B49" t="inlineStr">
        <is>
          <t xml:space="preserve">LOADED</t>
        </is>
      </c>
      <c r="F49" t="inlineStr" s="14">
        <is>
          <t xml:space="preserve">https://api.votehub.com/polls?poll_type=generic-ballot&amp;poll_type=generic-ballot&amp;subject=2026&amp;subject=2026</t>
        </is>
      </c>
    </row>
    <row r="50"/>
    <row r="51">
      <c r="A51" t="inlineStr" s="6">
        <is>
          <t xml:space="preserve">Honest limitation: the public artifacts carry the aggregate seat distribution and summaries, not every raw district-by-district draw. This workbook audits and recomputes the published Monte Carlo outputs — it does not fabricate hidden draw matrices.</t>
        </is>
      </c>
    </row>
  </sheetData>
  <hyperlinks>
    <hyperlink ref="B8" r:id="rId1"/>
    <hyperlink ref="B9" r:id="rId2"/>
    <hyperlink ref="B10" r:id="rId3"/>
    <hyperlink ref="B11" r:id="rId4"/>
    <hyperlink ref="B12" r:id="rId5"/>
    <hyperlink ref="B13" r:id="rId6"/>
    <hyperlink ref="B26" r:id="rId7"/>
    <hyperlink ref="B27" r:id="rId8"/>
    <hyperlink ref="B28" r:id="rId9"/>
    <hyperlink ref="B29" r:id="rId10"/>
    <hyperlink ref="B34" r:id="rId11"/>
    <hyperlink ref="B35" r:id="rId12"/>
    <hyperlink ref="B36" r:id="rId13"/>
    <hyperlink ref="B37" r:id="rId14"/>
    <hyperlink ref="F41" r:id="rId15"/>
    <hyperlink ref="F42" r:id="rId16"/>
    <hyperlink ref="F43" r:id="rId17"/>
    <hyperlink ref="F44" r:id="rId18"/>
    <hyperlink ref="F47" r:id="rId19"/>
    <hyperlink ref="F48" r:id="rId20"/>
    <hyperlink ref="F49" r:id="rId2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ElectionLens</Application>
  <DocSecurity>0</DocSecurity>
  <ScaleCrop>false</ScaleCrop>
  <HeadingPairs>
    <vt:vector size="2" baseType="variant">
      <vt:variant>
        <vt:lpstr>Worksheets</vt:lpstr>
      </vt:variant>
      <vt:variant>
        <vt:i4>2</vt:i4>
      </vt:variant>
    </vt:vector>
  </HeadingPairs>
  <TitlesOfParts>
    <vt:vector size="2" baseType="lpstr">
      <vt:lpstr>Monte_Carlo</vt:lpstr>
      <vt:lpstr>QA</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ElectionLens</dc:creator>
  <cp:lastModifiedBy>ElectionLens</cp:lastModifiedBy>
  <dcterms:created xsi:type="dcterms:W3CDTF">2026-07-13T02:32:44.453Z</dcterms:created>
  <dcterms:modified xsi:type="dcterms:W3CDTF">2026-07-13T02:32:44.453Z</dcterms:modified>
  <dc:title>ElectionLens Monte Carlo Worksheet</dc:title>
</cp:coreProperties>
</file>